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2735\Desktop\不動産英語\"/>
    </mc:Choice>
  </mc:AlternateContent>
  <bookViews>
    <workbookView xWindow="480" yWindow="30" windowWidth="8475" windowHeight="4725" tabRatio="689"/>
  </bookViews>
  <sheets>
    <sheet name="Result_office" sheetId="9" r:id="rId1"/>
    <sheet name="Result_retail" sheetId="1" r:id="rId2"/>
    <sheet name="Result_logistics" sheetId="12" r:id="rId3"/>
    <sheet name="Water calc._office" sheetId="7" r:id="rId4"/>
    <sheet name="Score calc._retail-1" sheetId="10" r:id="rId5"/>
    <sheet name="Score calc._retail-2" sheetId="11" r:id="rId6"/>
    <sheet name="Water calc._retail" sheetId="8" r:id="rId7"/>
    <sheet name="Credit" sheetId="4" r:id="rId8"/>
  </sheets>
  <definedNames>
    <definedName name="_xlnm.Print_Area" localSheetId="7">Credit!$A$1:$Q$37</definedName>
    <definedName name="_xlnm.Print_Area" localSheetId="2">Result_logistics!$B$2:$X$113</definedName>
    <definedName name="_xlnm.Print_Area" localSheetId="0">Result_office!$B$2:$X$113</definedName>
    <definedName name="_xlnm.Print_Area" localSheetId="1">Result_retail!$B$2:$X$113</definedName>
    <definedName name="_xlnm.Print_Area" localSheetId="3">'Water calc._office'!$B$2:$S$63</definedName>
    <definedName name="_xlnm.Print_Area" localSheetId="6">'Water calc._retail'!$A$1:$X$80</definedName>
  </definedNames>
  <calcPr calcId="152511"/>
</workbook>
</file>

<file path=xl/calcChain.xml><?xml version="1.0" encoding="utf-8"?>
<calcChain xmlns="http://schemas.openxmlformats.org/spreadsheetml/2006/main">
  <c r="C87" i="9" l="1"/>
  <c r="C102" i="9"/>
  <c r="C25" i="11" l="1"/>
  <c r="C26" i="11"/>
  <c r="C24" i="11"/>
  <c r="C102" i="1"/>
  <c r="K23" i="11" l="1"/>
  <c r="E24" i="11"/>
  <c r="E25" i="11"/>
  <c r="E26" i="11"/>
  <c r="E23" i="11" l="1"/>
  <c r="P23" i="9"/>
  <c r="P23" i="12" s="1"/>
  <c r="Q54" i="12"/>
  <c r="P54" i="12"/>
  <c r="O54" i="12"/>
  <c r="V23" i="12"/>
  <c r="U23" i="12"/>
  <c r="T23" i="12"/>
  <c r="S22" i="12"/>
  <c r="S23" i="12"/>
  <c r="Q23" i="12"/>
  <c r="O23" i="12"/>
  <c r="O20" i="12"/>
  <c r="O19" i="12"/>
  <c r="P16" i="12"/>
  <c r="O16" i="12"/>
  <c r="P7" i="12"/>
  <c r="O7" i="12"/>
  <c r="D111" i="12"/>
  <c r="C102" i="12"/>
  <c r="C111" i="12" s="1"/>
  <c r="C87" i="12"/>
  <c r="C95" i="12" s="1"/>
  <c r="D85" i="12"/>
  <c r="D83" i="12"/>
  <c r="D95" i="12" s="1"/>
  <c r="D77" i="12"/>
  <c r="C70" i="12"/>
  <c r="C62" i="12"/>
  <c r="C57" i="12"/>
  <c r="D111" i="1"/>
  <c r="C111" i="1"/>
  <c r="C87" i="1"/>
  <c r="C95" i="1" s="1"/>
  <c r="D85" i="1"/>
  <c r="D83" i="1"/>
  <c r="D95" i="1" s="1"/>
  <c r="D77" i="1"/>
  <c r="C70" i="1"/>
  <c r="C62" i="1"/>
  <c r="C57" i="1"/>
  <c r="D51" i="1"/>
  <c r="C51" i="1"/>
  <c r="C39" i="1"/>
  <c r="C77" i="12" l="1"/>
  <c r="C77" i="1"/>
  <c r="C17" i="1" s="1"/>
  <c r="Q54" i="1"/>
  <c r="P54" i="1"/>
  <c r="O54" i="1"/>
  <c r="S22" i="1"/>
  <c r="V23" i="1"/>
  <c r="U23" i="1"/>
  <c r="T23" i="1"/>
  <c r="S23" i="1"/>
  <c r="Q23" i="1"/>
  <c r="P23" i="1"/>
  <c r="O23" i="1"/>
  <c r="O20" i="1"/>
  <c r="O19" i="1"/>
  <c r="P16" i="1"/>
  <c r="O16" i="1"/>
  <c r="P7" i="1"/>
  <c r="O7" i="1"/>
  <c r="C95" i="9"/>
  <c r="D111" i="9"/>
  <c r="K23" i="10" l="1"/>
  <c r="G23" i="10" s="1"/>
  <c r="E23" i="10" l="1"/>
  <c r="D23" i="10"/>
  <c r="F23" i="10"/>
  <c r="O71" i="8" l="1"/>
  <c r="T65" i="8"/>
  <c r="O64" i="8"/>
  <c r="O63" i="8"/>
  <c r="O65" i="8" s="1"/>
  <c r="I59" i="8"/>
  <c r="T58" i="8"/>
  <c r="M58" i="8"/>
  <c r="K58" i="8"/>
  <c r="O58" i="8" s="1"/>
  <c r="T57" i="8"/>
  <c r="M57" i="8"/>
  <c r="K57" i="8"/>
  <c r="O57" i="8" s="1"/>
  <c r="T56" i="8"/>
  <c r="M56" i="8"/>
  <c r="K56" i="8"/>
  <c r="O56" i="8" s="1"/>
  <c r="T55" i="8"/>
  <c r="T59" i="8" s="1"/>
  <c r="V59" i="8" s="1"/>
  <c r="M55" i="8"/>
  <c r="K55" i="8"/>
  <c r="O55" i="8" s="1"/>
  <c r="M52" i="8"/>
  <c r="G51" i="8"/>
  <c r="E51" i="8"/>
  <c r="K51" i="8" s="1"/>
  <c r="T51" i="8" s="1"/>
  <c r="G50" i="8"/>
  <c r="G49" i="8"/>
  <c r="E49" i="8"/>
  <c r="K49" i="8" s="1"/>
  <c r="I46" i="8"/>
  <c r="E46" i="8"/>
  <c r="E45" i="8"/>
  <c r="I45" i="8" s="1"/>
  <c r="E50" i="8" s="1"/>
  <c r="K50" i="8" s="1"/>
  <c r="T50" i="8" s="1"/>
  <c r="I44" i="8"/>
  <c r="E44" i="8"/>
  <c r="O39" i="8"/>
  <c r="K37" i="8"/>
  <c r="G37" i="8"/>
  <c r="M37" i="8" s="1"/>
  <c r="T37" i="8" s="1"/>
  <c r="K36" i="8"/>
  <c r="M36" i="8" s="1"/>
  <c r="T36" i="8" s="1"/>
  <c r="M35" i="8"/>
  <c r="T35" i="8" s="1"/>
  <c r="K35" i="8"/>
  <c r="G35" i="8"/>
  <c r="M34" i="8"/>
  <c r="T34" i="8" s="1"/>
  <c r="K34" i="8"/>
  <c r="K33" i="8"/>
  <c r="M33" i="8" s="1"/>
  <c r="O28" i="8"/>
  <c r="M26" i="8"/>
  <c r="T26" i="8" s="1"/>
  <c r="K26" i="8"/>
  <c r="K25" i="8"/>
  <c r="M25" i="8" s="1"/>
  <c r="T25" i="8" s="1"/>
  <c r="G25" i="8"/>
  <c r="K24" i="8"/>
  <c r="M24" i="8" s="1"/>
  <c r="T24" i="8" s="1"/>
  <c r="K23" i="8"/>
  <c r="G23" i="8"/>
  <c r="M23" i="8" s="1"/>
  <c r="T23" i="8" s="1"/>
  <c r="K22" i="8"/>
  <c r="M22" i="8" s="1"/>
  <c r="T22" i="8" s="1"/>
  <c r="K21" i="8"/>
  <c r="M21" i="8" s="1"/>
  <c r="E16" i="8"/>
  <c r="H15" i="8"/>
  <c r="H16" i="8" s="1"/>
  <c r="H14" i="8"/>
  <c r="E14" i="8"/>
  <c r="H13" i="8"/>
  <c r="C46" i="11"/>
  <c r="H45" i="11"/>
  <c r="G45" i="11"/>
  <c r="F45" i="11"/>
  <c r="E45" i="11"/>
  <c r="C45" i="11"/>
  <c r="H44" i="11"/>
  <c r="G44" i="11"/>
  <c r="F44" i="11"/>
  <c r="E44" i="11"/>
  <c r="C44" i="11"/>
  <c r="H43" i="11"/>
  <c r="G43" i="11"/>
  <c r="F43" i="11"/>
  <c r="E43" i="11"/>
  <c r="C43" i="11"/>
  <c r="H42" i="11"/>
  <c r="G42" i="11"/>
  <c r="F42" i="11"/>
  <c r="E42" i="11"/>
  <c r="C42" i="11"/>
  <c r="H41" i="11"/>
  <c r="G41" i="11"/>
  <c r="F41" i="11"/>
  <c r="E41" i="11"/>
  <c r="C41" i="11"/>
  <c r="H40" i="11"/>
  <c r="G40" i="11"/>
  <c r="F40" i="11"/>
  <c r="E40" i="11"/>
  <c r="C40" i="11"/>
  <c r="H39" i="11"/>
  <c r="G39" i="11"/>
  <c r="F39" i="11"/>
  <c r="E39" i="11"/>
  <c r="C39" i="11"/>
  <c r="I38" i="11"/>
  <c r="H38" i="11"/>
  <c r="G38" i="11"/>
  <c r="F38" i="11"/>
  <c r="E38" i="11"/>
  <c r="D38" i="11"/>
  <c r="H30" i="11"/>
  <c r="G30" i="11"/>
  <c r="F30" i="11"/>
  <c r="E30" i="11"/>
  <c r="H29" i="11"/>
  <c r="G29" i="11"/>
  <c r="F29" i="11"/>
  <c r="E29" i="11"/>
  <c r="H28" i="11"/>
  <c r="G28" i="11"/>
  <c r="F28" i="11"/>
  <c r="E28" i="11"/>
  <c r="H27" i="11"/>
  <c r="G27" i="11"/>
  <c r="F27" i="11"/>
  <c r="E27" i="11"/>
  <c r="H26" i="11"/>
  <c r="G26" i="11"/>
  <c r="F26" i="11"/>
  <c r="H25" i="11"/>
  <c r="G25" i="11"/>
  <c r="F25" i="11"/>
  <c r="H24" i="11"/>
  <c r="G24" i="11"/>
  <c r="G23" i="11" s="1"/>
  <c r="F24" i="11"/>
  <c r="F23" i="11" s="1"/>
  <c r="H22" i="11"/>
  <c r="G22" i="11"/>
  <c r="F22" i="11"/>
  <c r="E22" i="11"/>
  <c r="H21" i="11"/>
  <c r="G21" i="11"/>
  <c r="F21" i="11"/>
  <c r="E21" i="11"/>
  <c r="M10" i="11"/>
  <c r="I11" i="11" s="1"/>
  <c r="C44" i="10"/>
  <c r="C43" i="10"/>
  <c r="C42" i="10"/>
  <c r="C41" i="10"/>
  <c r="C40" i="10"/>
  <c r="C39" i="10"/>
  <c r="C38" i="10"/>
  <c r="H37" i="10"/>
  <c r="G37" i="10"/>
  <c r="F37" i="10"/>
  <c r="E37" i="10"/>
  <c r="D37" i="10"/>
  <c r="M10" i="10"/>
  <c r="H11" i="10" s="1"/>
  <c r="O47" i="7"/>
  <c r="O50" i="7" s="1"/>
  <c r="O51" i="7" s="1"/>
  <c r="O46" i="7"/>
  <c r="O45" i="7"/>
  <c r="O53" i="7" s="1"/>
  <c r="K39" i="7"/>
  <c r="R39" i="7" s="1"/>
  <c r="G35" i="7"/>
  <c r="G34" i="7"/>
  <c r="G33" i="7"/>
  <c r="I30" i="7"/>
  <c r="E35" i="7" s="1"/>
  <c r="K35" i="7" s="1"/>
  <c r="R35" i="7" s="1"/>
  <c r="E30" i="7"/>
  <c r="I29" i="7"/>
  <c r="E34" i="7" s="1"/>
  <c r="K34" i="7" s="1"/>
  <c r="R34" i="7" s="1"/>
  <c r="E29" i="7"/>
  <c r="I28" i="7"/>
  <c r="E33" i="7" s="1"/>
  <c r="K33" i="7" s="1"/>
  <c r="E28" i="7"/>
  <c r="K25" i="7"/>
  <c r="K24" i="7"/>
  <c r="O24" i="7" s="1"/>
  <c r="O25" i="7" s="1"/>
  <c r="G19" i="7"/>
  <c r="E12" i="7"/>
  <c r="E11" i="11" l="1"/>
  <c r="D21" i="11" s="1"/>
  <c r="G11" i="11"/>
  <c r="D41" i="11" s="1"/>
  <c r="K11" i="11"/>
  <c r="D45" i="11" s="1"/>
  <c r="H23" i="11"/>
  <c r="J11" i="10"/>
  <c r="J11" i="11"/>
  <c r="F11" i="11"/>
  <c r="K11" i="10"/>
  <c r="E11" i="10"/>
  <c r="F11" i="10"/>
  <c r="G11" i="10"/>
  <c r="I11" i="10"/>
  <c r="D51" i="10" s="1"/>
  <c r="O68" i="8"/>
  <c r="O69" i="8" s="1"/>
  <c r="O72" i="8" s="1"/>
  <c r="O73" i="8" s="1"/>
  <c r="O74" i="8" s="1"/>
  <c r="O66" i="8"/>
  <c r="T49" i="8"/>
  <c r="T52" i="8" s="1"/>
  <c r="V52" i="8" s="1"/>
  <c r="K52" i="8"/>
  <c r="O52" i="8" s="1"/>
  <c r="T33" i="8"/>
  <c r="T39" i="8" s="1"/>
  <c r="V39" i="8" s="1"/>
  <c r="M39" i="8"/>
  <c r="M28" i="8"/>
  <c r="T21" i="8"/>
  <c r="T28" i="8" s="1"/>
  <c r="D28" i="11"/>
  <c r="D43" i="11"/>
  <c r="H11" i="11"/>
  <c r="D23" i="11"/>
  <c r="D30" i="11"/>
  <c r="D50" i="11"/>
  <c r="D49" i="11" s="1"/>
  <c r="D39" i="11"/>
  <c r="D52" i="11"/>
  <c r="O54" i="7"/>
  <c r="O55" i="7" s="1"/>
  <c r="O56" i="7" s="1"/>
  <c r="O48" i="7"/>
  <c r="O39" i="7"/>
  <c r="R33" i="7"/>
  <c r="R36" i="7" s="1"/>
  <c r="K36" i="7"/>
  <c r="O36" i="7" s="1"/>
  <c r="D49" i="10" l="1"/>
  <c r="D48" i="10" s="1"/>
  <c r="M11" i="10"/>
  <c r="D16" i="10"/>
  <c r="D40" i="11"/>
  <c r="G46" i="11" s="1"/>
  <c r="D22" i="11"/>
  <c r="D29" i="11"/>
  <c r="D44" i="11"/>
  <c r="D33" i="10"/>
  <c r="D17" i="10"/>
  <c r="D52" i="10"/>
  <c r="D34" i="10"/>
  <c r="Q39" i="8"/>
  <c r="Q40" i="8" s="1"/>
  <c r="M40" i="8"/>
  <c r="M29" i="8"/>
  <c r="Q28" i="8"/>
  <c r="Q29" i="8" s="1"/>
  <c r="D42" i="11"/>
  <c r="D27" i="11"/>
  <c r="D53" i="11"/>
  <c r="G31" i="11"/>
  <c r="D34" i="11"/>
  <c r="H31" i="11"/>
  <c r="D16" i="11"/>
  <c r="M11" i="11"/>
  <c r="E31" i="11"/>
  <c r="H46" i="11" l="1"/>
  <c r="F31" i="11"/>
  <c r="F46" i="11"/>
  <c r="E46" i="11"/>
  <c r="X113" i="12"/>
  <c r="X113" i="1"/>
  <c r="Q81" i="12"/>
  <c r="Q80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P51" i="12" l="1"/>
  <c r="O51" i="12"/>
  <c r="Q51" i="12" s="1"/>
  <c r="P50" i="12"/>
  <c r="O50" i="12"/>
  <c r="Q50" i="12" s="1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Q39" i="12" s="1"/>
  <c r="P38" i="12"/>
  <c r="O38" i="12"/>
  <c r="P37" i="12"/>
  <c r="O37" i="12"/>
  <c r="P36" i="12"/>
  <c r="O36" i="12"/>
  <c r="P35" i="12"/>
  <c r="O35" i="12"/>
  <c r="Q35" i="12" s="1"/>
  <c r="P34" i="12"/>
  <c r="O34" i="12"/>
  <c r="P33" i="12"/>
  <c r="O33" i="12"/>
  <c r="P32" i="12"/>
  <c r="O32" i="12"/>
  <c r="P31" i="12"/>
  <c r="O31" i="12"/>
  <c r="Q31" i="12" s="1"/>
  <c r="P30" i="12"/>
  <c r="O30" i="12"/>
  <c r="P29" i="12"/>
  <c r="O29" i="12"/>
  <c r="Q28" i="12" s="1"/>
  <c r="P28" i="12"/>
  <c r="O28" i="12"/>
  <c r="P27" i="12"/>
  <c r="O27" i="12"/>
  <c r="Q27" i="12" s="1"/>
  <c r="P26" i="12"/>
  <c r="O26" i="12"/>
  <c r="P25" i="12"/>
  <c r="O25" i="12"/>
  <c r="P24" i="12"/>
  <c r="O24" i="12"/>
  <c r="O12" i="12"/>
  <c r="O11" i="12"/>
  <c r="O10" i="12"/>
  <c r="O9" i="12"/>
  <c r="O8" i="12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P51" i="1"/>
  <c r="O51" i="1"/>
  <c r="Q51" i="1" s="1"/>
  <c r="P50" i="1"/>
  <c r="O50" i="1"/>
  <c r="P49" i="1"/>
  <c r="O49" i="1"/>
  <c r="P48" i="1"/>
  <c r="O48" i="1"/>
  <c r="Q47" i="1"/>
  <c r="P47" i="1"/>
  <c r="O47" i="1"/>
  <c r="P46" i="1"/>
  <c r="O46" i="1"/>
  <c r="Q46" i="1" s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Q38" i="1" s="1"/>
  <c r="P37" i="1"/>
  <c r="O37" i="1"/>
  <c r="P36" i="1"/>
  <c r="O36" i="1"/>
  <c r="P35" i="1"/>
  <c r="O35" i="1"/>
  <c r="P34" i="1"/>
  <c r="O34" i="1"/>
  <c r="Q34" i="1" s="1"/>
  <c r="P33" i="1"/>
  <c r="O33" i="1"/>
  <c r="P32" i="1"/>
  <c r="O32" i="1"/>
  <c r="Q32" i="1" s="1"/>
  <c r="P31" i="1"/>
  <c r="O31" i="1"/>
  <c r="Q31" i="1" s="1"/>
  <c r="Q30" i="1"/>
  <c r="P30" i="1"/>
  <c r="O30" i="1"/>
  <c r="P29" i="1"/>
  <c r="O29" i="1"/>
  <c r="Q29" i="1" s="1"/>
  <c r="P28" i="1"/>
  <c r="O28" i="1"/>
  <c r="P27" i="1"/>
  <c r="O27" i="1"/>
  <c r="Q27" i="1" s="1"/>
  <c r="P26" i="1"/>
  <c r="O26" i="1"/>
  <c r="P25" i="1"/>
  <c r="O25" i="1"/>
  <c r="P24" i="1"/>
  <c r="O24" i="1"/>
  <c r="O12" i="1"/>
  <c r="O11" i="1"/>
  <c r="O10" i="1"/>
  <c r="O9" i="1"/>
  <c r="O8" i="1"/>
  <c r="M113" i="12"/>
  <c r="P12" i="12"/>
  <c r="D51" i="12"/>
  <c r="C51" i="12"/>
  <c r="C39" i="12"/>
  <c r="M113" i="1"/>
  <c r="P8" i="1"/>
  <c r="C111" i="9"/>
  <c r="D77" i="9"/>
  <c r="D51" i="9"/>
  <c r="C51" i="9"/>
  <c r="C39" i="9"/>
  <c r="C70" i="9"/>
  <c r="C62" i="9"/>
  <c r="X113" i="9"/>
  <c r="O27" i="9"/>
  <c r="C17" i="12" l="1"/>
  <c r="Q24" i="12"/>
  <c r="Q39" i="1"/>
  <c r="Q43" i="1"/>
  <c r="Q45" i="1"/>
  <c r="Q48" i="1"/>
  <c r="Q50" i="1"/>
  <c r="P10" i="1"/>
  <c r="Q34" i="12"/>
  <c r="Q40" i="12"/>
  <c r="Q43" i="12"/>
  <c r="Q44" i="12"/>
  <c r="Q47" i="12"/>
  <c r="Q38" i="12"/>
  <c r="P12" i="1"/>
  <c r="P9" i="1"/>
  <c r="P11" i="1"/>
  <c r="Q24" i="1"/>
  <c r="Q26" i="1"/>
  <c r="Q35" i="1"/>
  <c r="Q37" i="1"/>
  <c r="Q40" i="1"/>
  <c r="Q42" i="1"/>
  <c r="P11" i="12"/>
  <c r="P9" i="12"/>
  <c r="P8" i="12"/>
  <c r="P10" i="12"/>
  <c r="Q26" i="12"/>
  <c r="Q32" i="12"/>
  <c r="Q42" i="12"/>
  <c r="Q48" i="12"/>
  <c r="Q30" i="12"/>
  <c r="Q36" i="12"/>
  <c r="Q46" i="12"/>
  <c r="Q25" i="1"/>
  <c r="Q28" i="1"/>
  <c r="Q33" i="1"/>
  <c r="Q36" i="1"/>
  <c r="Q41" i="1"/>
  <c r="Q44" i="1"/>
  <c r="Q49" i="1"/>
  <c r="Q25" i="12"/>
  <c r="Q29" i="12"/>
  <c r="Q33" i="12"/>
  <c r="Q37" i="12"/>
  <c r="Q41" i="12"/>
  <c r="Q45" i="12"/>
  <c r="Q49" i="12"/>
  <c r="O17" i="1" l="1"/>
  <c r="P17" i="1" s="1"/>
  <c r="O17" i="12"/>
  <c r="P17" i="12" s="1"/>
  <c r="M5" i="12"/>
  <c r="Q80" i="9"/>
  <c r="Q81" i="9"/>
  <c r="M5" i="1"/>
  <c r="M113" i="9" l="1"/>
  <c r="D85" i="9" l="1"/>
  <c r="D83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C57" i="9"/>
  <c r="C77" i="9" s="1"/>
  <c r="C17" i="9" s="1"/>
  <c r="Q57" i="9"/>
  <c r="Q56" i="9"/>
  <c r="Q55" i="9"/>
  <c r="P9" i="9"/>
  <c r="P51" i="9"/>
  <c r="O51" i="9"/>
  <c r="Q51" i="9" s="1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8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P26" i="9"/>
  <c r="O26" i="9"/>
  <c r="P25" i="9"/>
  <c r="O25" i="9"/>
  <c r="P24" i="9"/>
  <c r="O24" i="9"/>
  <c r="O12" i="9"/>
  <c r="O11" i="9"/>
  <c r="O10" i="9"/>
  <c r="O9" i="9"/>
  <c r="O8" i="9"/>
  <c r="H11" i="7"/>
  <c r="H12" i="7" s="1"/>
  <c r="I17" i="7"/>
  <c r="K17" i="7" s="1"/>
  <c r="R17" i="7" s="1"/>
  <c r="I22" i="7"/>
  <c r="K22" i="7" s="1"/>
  <c r="R22" i="7" s="1"/>
  <c r="I18" i="7"/>
  <c r="K18" i="7" s="1"/>
  <c r="R18" i="7" s="1"/>
  <c r="I19" i="7"/>
  <c r="D95" i="9" l="1"/>
  <c r="P11" i="9" s="1"/>
  <c r="P12" i="9"/>
  <c r="Q43" i="9"/>
  <c r="Q45" i="9"/>
  <c r="P10" i="9"/>
  <c r="Q28" i="9"/>
  <c r="Q29" i="9"/>
  <c r="Q36" i="9"/>
  <c r="Q35" i="9"/>
  <c r="Q40" i="9"/>
  <c r="Q44" i="9"/>
  <c r="Q37" i="9"/>
  <c r="I20" i="7"/>
  <c r="K20" i="7" s="1"/>
  <c r="R20" i="7" s="1"/>
  <c r="I21" i="7"/>
  <c r="K21" i="7" s="1"/>
  <c r="R21" i="7" s="1"/>
  <c r="Q34" i="9"/>
  <c r="K19" i="7"/>
  <c r="R19" i="7" s="1"/>
  <c r="Q41" i="9"/>
  <c r="Q46" i="9"/>
  <c r="Q48" i="9"/>
  <c r="Q50" i="9"/>
  <c r="Q27" i="9"/>
  <c r="Q31" i="9"/>
  <c r="Q33" i="9"/>
  <c r="Q30" i="9"/>
  <c r="Q26" i="9"/>
  <c r="Q32" i="9"/>
  <c r="Q39" i="9"/>
  <c r="Q42" i="9"/>
  <c r="Q47" i="9"/>
  <c r="Q24" i="9"/>
  <c r="Q49" i="9"/>
  <c r="Q38" i="9"/>
  <c r="Q25" i="9"/>
  <c r="R24" i="7" l="1"/>
  <c r="O17" i="9"/>
  <c r="P17" i="9" s="1"/>
  <c r="V28" i="8" l="1"/>
  <c r="V65" i="8"/>
  <c r="T36" i="7"/>
  <c r="T47" i="7" l="1"/>
</calcChain>
</file>

<file path=xl/comments1.xml><?xml version="1.0" encoding="utf-8"?>
<comments xmlns="http://schemas.openxmlformats.org/spreadsheetml/2006/main">
  <authors>
    <author>Nikken</author>
    <author>-</author>
  </authors>
  <commentList>
    <comment ref="L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measured value if assessment based on measured record is applied.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"0" if no measure is required.</t>
        </r>
      </text>
    </comment>
  </commentList>
</comments>
</file>

<file path=xl/comments2.xml><?xml version="1.0" encoding="utf-8"?>
<comments xmlns="http://schemas.openxmlformats.org/spreadsheetml/2006/main">
  <authors>
    <author>Nikken</author>
    <author>-</author>
  </authors>
  <commentList>
    <comment ref="L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measured value if assessment based on measured record is applied.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"0" if no measure is required.</t>
        </r>
      </text>
    </comment>
  </commentList>
</comments>
</file>

<file path=xl/comments3.xml><?xml version="1.0" encoding="utf-8"?>
<comments xmlns="http://schemas.openxmlformats.org/spreadsheetml/2006/main">
  <authors>
    <author>Nikken</author>
    <author>-</author>
    <author>NobufusaYOSHIZAWA</author>
  </authors>
  <commentList>
    <comment ref="L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measured value if assessment based on measured record is applied.</t>
        </r>
      </text>
    </comment>
    <comment ref="L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Optional input</t>
        </r>
      </text>
    </comment>
    <comment ref="C4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a value twice the score  (Max. 10 points)</t>
        </r>
      </text>
    </comment>
    <comment ref="L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Optional input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Enter "0" if no measure is required.</t>
        </r>
      </text>
    </comment>
  </commentList>
</comments>
</file>

<file path=xl/sharedStrings.xml><?xml version="1.0" encoding="utf-8"?>
<sst xmlns="http://schemas.openxmlformats.org/spreadsheetml/2006/main" count="1304" uniqueCount="536">
  <si>
    <t>XXX</t>
  </si>
  <si>
    <t>1.2</t>
  </si>
  <si>
    <t>%</t>
  </si>
  <si>
    <t>2.1</t>
  </si>
  <si>
    <t>2.2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</si>
  <si>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</si>
  <si>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</si>
  <si>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</si>
  <si>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</si>
  <si>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</si>
  <si>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</si>
  <si>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</si>
  <si>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</si>
  <si>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</si>
  <si>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</si>
  <si>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</si>
  <si>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20XX/XX/XX</t>
  </si>
  <si>
    <t>/100</t>
    <phoneticPr fontId="2"/>
  </si>
  <si>
    <t>(</t>
    <phoneticPr fontId="2"/>
  </si>
  <si>
    <t>1)</t>
    <phoneticPr fontId="2"/>
  </si>
  <si>
    <t>2)</t>
    <phoneticPr fontId="2"/>
  </si>
  <si>
    <t>4)</t>
    <phoneticPr fontId="2"/>
  </si>
  <si>
    <t>5)</t>
    <phoneticPr fontId="2"/>
  </si>
  <si>
    <t>20XX/XX/XX</t>
    <phoneticPr fontId="2"/>
  </si>
  <si>
    <t>3.2.1</t>
    <phoneticPr fontId="2"/>
  </si>
  <si>
    <t>3.2.2</t>
    <phoneticPr fontId="2"/>
  </si>
  <si>
    <t>4.3.1</t>
    <phoneticPr fontId="2"/>
  </si>
  <si>
    <t>4.3.2</t>
    <phoneticPr fontId="2"/>
  </si>
  <si>
    <t>3.1.1</t>
    <phoneticPr fontId="2"/>
  </si>
  <si>
    <t>3.1.2</t>
    <phoneticPr fontId="2"/>
  </si>
  <si>
    <t>3.4.1</t>
    <phoneticPr fontId="2"/>
  </si>
  <si>
    <t>3.4.2</t>
    <phoneticPr fontId="2"/>
  </si>
  <si>
    <t>3.4.3</t>
    <phoneticPr fontId="2"/>
  </si>
  <si>
    <t>5.1.1</t>
    <phoneticPr fontId="2"/>
  </si>
  <si>
    <t>5.1.2</t>
    <phoneticPr fontId="2"/>
  </si>
  <si>
    <t>Building name</t>
  </si>
  <si>
    <t xml:space="preserve">Location </t>
  </si>
  <si>
    <t>Land use zone</t>
  </si>
  <si>
    <t>Building type</t>
  </si>
  <si>
    <t>Completion</t>
  </si>
  <si>
    <t>Date of recent major renovation</t>
  </si>
  <si>
    <t>Site area</t>
  </si>
  <si>
    <t>Building area</t>
  </si>
  <si>
    <t>Gross floor area</t>
  </si>
  <si>
    <t>Number of floors</t>
  </si>
  <si>
    <t>Structure</t>
  </si>
  <si>
    <t>Average occupancy</t>
  </si>
  <si>
    <t>Annual hours of use</t>
  </si>
  <si>
    <t>Assessment phase</t>
  </si>
  <si>
    <t>Date of assessment</t>
  </si>
  <si>
    <t>Assessed by</t>
  </si>
  <si>
    <t>Date of approval</t>
  </si>
  <si>
    <t>Approved by</t>
  </si>
  <si>
    <t>m2</t>
  </si>
  <si>
    <t xml:space="preserve"> + XX F</t>
  </si>
  <si>
    <t>Reinforced concrete</t>
  </si>
  <si>
    <t>person</t>
  </si>
  <si>
    <t>XX Building</t>
  </si>
  <si>
    <t>XXXXXX, XX City, XX Prefecture</t>
  </si>
  <si>
    <t>Commercial zone, fire-prevention district</t>
  </si>
  <si>
    <t>Office</t>
  </si>
  <si>
    <t>19XX/XX/XX</t>
  </si>
  <si>
    <t>Operation phase</t>
  </si>
  <si>
    <t>XXX</t>
    <phoneticPr fontId="2"/>
  </si>
  <si>
    <t>XXX</t>
    <phoneticPr fontId="2"/>
  </si>
  <si>
    <t>Building Outline</t>
    <phoneticPr fontId="2"/>
  </si>
  <si>
    <t>Assessment results</t>
    <phoneticPr fontId="2"/>
  </si>
  <si>
    <t>Total</t>
    <phoneticPr fontId="2"/>
  </si>
  <si>
    <t>(pts scored</t>
    <phoneticPr fontId="2"/>
  </si>
  <si>
    <t>/ max.)</t>
    <phoneticPr fontId="2"/>
  </si>
  <si>
    <t>Points shown to one decimal place</t>
    <phoneticPr fontId="2"/>
  </si>
  <si>
    <r>
      <t xml:space="preserve">Rank S ; </t>
    </r>
    <r>
      <rPr>
        <sz val="10"/>
        <color indexed="10"/>
        <rFont val="ＭＳ Ｐゴシック"/>
        <family val="3"/>
        <charset val="128"/>
      </rPr>
      <t>★★★★★</t>
    </r>
    <phoneticPr fontId="2"/>
  </si>
  <si>
    <t>&gt;=</t>
    <phoneticPr fontId="2"/>
  </si>
  <si>
    <t>&gt;=</t>
    <phoneticPr fontId="2"/>
  </si>
  <si>
    <t>1. Energy Use/GHG Emissions</t>
    <phoneticPr fontId="2"/>
  </si>
  <si>
    <t>Compliant</t>
    <phoneticPr fontId="2"/>
  </si>
  <si>
    <t>Maximum points</t>
    <phoneticPr fontId="2"/>
  </si>
  <si>
    <t>Indicator</t>
    <phoneticPr fontId="2"/>
  </si>
  <si>
    <t>value</t>
    <phoneticPr fontId="2"/>
  </si>
  <si>
    <t>Prerequisite</t>
    <phoneticPr fontId="2"/>
  </si>
  <si>
    <t>Compliant</t>
    <phoneticPr fontId="2"/>
  </si>
  <si>
    <t>Indicator</t>
    <phoneticPr fontId="2"/>
  </si>
  <si>
    <t>value</t>
    <phoneticPr fontId="2"/>
  </si>
  <si>
    <t>;Compliance with energy conservation standards, target setting, monitoring, operations management system</t>
    <phoneticPr fontId="2"/>
  </si>
  <si>
    <t>;Compliance with energy conservation standards, target setting, monitoring, operations management system</t>
    <phoneticPr fontId="2"/>
  </si>
  <si>
    <t>justification</t>
    <phoneticPr fontId="2"/>
  </si>
  <si>
    <t>Energy intensity/carbon intensity (calculated)</t>
    <phoneticPr fontId="2"/>
  </si>
  <si>
    <t>justification</t>
    <phoneticPr fontId="2"/>
  </si>
  <si>
    <t>Energy intensity/carbon intensity (measured)</t>
    <phoneticPr fontId="2"/>
  </si>
  <si>
    <t xml:space="preserve"> Primary energy (target)</t>
    <phoneticPr fontId="2"/>
  </si>
  <si>
    <t>Primary energy (planned)</t>
    <phoneticPr fontId="2"/>
  </si>
  <si>
    <t>Secondary energy (*)</t>
    <phoneticPr fontId="2"/>
  </si>
  <si>
    <t>Carbon intensity (*)</t>
    <phoneticPr fontId="2"/>
  </si>
  <si>
    <t>Energy intensity/carbon intensity (specification)</t>
    <phoneticPr fontId="2"/>
  </si>
  <si>
    <t>Utility expenses</t>
    <phoneticPr fontId="2"/>
  </si>
  <si>
    <t>Natural energy</t>
    <phoneticPr fontId="2"/>
  </si>
  <si>
    <t>Subtotal</t>
    <phoneticPr fontId="2"/>
  </si>
  <si>
    <t xml:space="preserve"> Rate of utilization</t>
    <phoneticPr fontId="2"/>
  </si>
  <si>
    <t>No. of measures introduced</t>
    <phoneticPr fontId="2"/>
  </si>
  <si>
    <t>measure(s)</t>
    <phoneticPr fontId="2"/>
  </si>
  <si>
    <t>Not Applied</t>
    <phoneticPr fontId="2"/>
  </si>
  <si>
    <t>2. Water Use</t>
    <phoneticPr fontId="2"/>
  </si>
  <si>
    <t>Prerequisite</t>
    <phoneticPr fontId="2"/>
  </si>
  <si>
    <t>justification</t>
    <phoneticPr fontId="2"/>
  </si>
  <si>
    <t>Water intensity (calculated)</t>
    <phoneticPr fontId="2"/>
  </si>
  <si>
    <t>Water intensity (measured)</t>
    <phoneticPr fontId="2"/>
  </si>
  <si>
    <t>Water intensity (specification)</t>
    <phoneticPr fontId="2"/>
  </si>
  <si>
    <t xml:space="preserve"> Water consumption (target)</t>
    <phoneticPr fontId="2"/>
  </si>
  <si>
    <t xml:space="preserve"> Water intensity (planned)</t>
    <phoneticPr fontId="2"/>
  </si>
  <si>
    <t xml:space="preserve"> Water intensity (measured)</t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</si>
  <si>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</si>
  <si>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t xml:space="preserve"> Water consumption (planned)</t>
    <phoneticPr fontId="2"/>
  </si>
  <si>
    <t>3. Materials/Safety</t>
    <phoneticPr fontId="2"/>
  </si>
  <si>
    <t>High earthquake resistance, seismic isolation, etc.</t>
    <phoneticPr fontId="2"/>
  </si>
  <si>
    <t>Earthquake-resistance</t>
    <phoneticPr fontId="2"/>
  </si>
  <si>
    <t>Seismic isolation &amp; vibration damping systems</t>
    <phoneticPr fontId="2"/>
  </si>
  <si>
    <t xml:space="preserve"> Number of recycled materials (non-structural)</t>
    <phoneticPr fontId="2"/>
  </si>
  <si>
    <t>item(s)</t>
    <phoneticPr fontId="2"/>
  </si>
  <si>
    <r>
      <rPr>
        <sz val="10"/>
        <rFont val="ＭＳ Ｐゴシック"/>
        <family val="3"/>
        <charset val="128"/>
      </rPr>
      <t>項目</t>
    </r>
    <rPh sb="0" eb="2">
      <t>コウモク</t>
    </rPh>
    <phoneticPr fontId="2"/>
  </si>
  <si>
    <t>Prerequisite</t>
    <phoneticPr fontId="2"/>
  </si>
  <si>
    <t>Building frame applications</t>
  </si>
  <si>
    <t>Non-structural applications</t>
  </si>
  <si>
    <t>Service life of structural materials</t>
  </si>
  <si>
    <t>Characteristics of environment efficiency</t>
  </si>
  <si>
    <t>Service life elapsed plus remaining</t>
  </si>
  <si>
    <t>Average years of renewal interval</t>
  </si>
  <si>
    <t>Number of self-sufficiency measures</t>
  </si>
  <si>
    <t>year(s)</t>
  </si>
  <si>
    <t>point(s)</t>
  </si>
  <si>
    <t>Self-sufficiency improvement of building services</t>
    <phoneticPr fontId="2"/>
  </si>
  <si>
    <t>Maintenance</t>
    <phoneticPr fontId="2"/>
  </si>
  <si>
    <t>4. Biodiversity/Land Use</t>
    <phoneticPr fontId="2"/>
  </si>
  <si>
    <t>Creation and preservation of biodiversity</t>
  </si>
  <si>
    <t>Soil environmental quality/regeneration of brownfield sites</t>
  </si>
  <si>
    <t>Public transportation accessibility</t>
  </si>
  <si>
    <t>Natural disaster risk prevention</t>
  </si>
  <si>
    <t>(Points doubled when Item 4.2 is not applicable)</t>
  </si>
  <si>
    <t>5. Indoor Environment</t>
    <phoneticPr fontId="2"/>
  </si>
  <si>
    <t>5. Indoor Environment</t>
    <phoneticPr fontId="2"/>
  </si>
  <si>
    <t>Total number of risks</t>
  </si>
  <si>
    <t>none</t>
    <phoneticPr fontId="2"/>
  </si>
  <si>
    <t>none</t>
    <phoneticPr fontId="2"/>
  </si>
  <si>
    <t>type(s)</t>
    <phoneticPr fontId="2"/>
  </si>
  <si>
    <t>Prerequisite</t>
    <phoneticPr fontId="2"/>
  </si>
  <si>
    <t>Indicator</t>
    <phoneticPr fontId="2"/>
  </si>
  <si>
    <t>value</t>
    <phoneticPr fontId="2"/>
  </si>
  <si>
    <t xml:space="preserve"> Window ratio</t>
  </si>
  <si>
    <t xml:space="preserve"> Number of daylight devices</t>
  </si>
  <si>
    <t xml:space="preserve"> Height of ceiling</t>
  </si>
  <si>
    <t>m2</t>
    <phoneticPr fontId="2"/>
  </si>
  <si>
    <t>%</t>
    <phoneticPr fontId="2"/>
  </si>
  <si>
    <t>m and higher</t>
    <phoneticPr fontId="2"/>
  </si>
  <si>
    <t>Daylighting</t>
    <phoneticPr fontId="2"/>
  </si>
  <si>
    <t>Use of natural light</t>
  </si>
  <si>
    <t>Daylight devices</t>
  </si>
  <si>
    <t>Natural ventilation performance</t>
  </si>
  <si>
    <t>Perceived space and access to view</t>
  </si>
  <si>
    <t>Name of evaluation agency/Name of assessor</t>
    <phoneticPr fontId="2"/>
  </si>
  <si>
    <t>Name of evaluation agency/Name of assessor</t>
    <phoneticPr fontId="2"/>
  </si>
  <si>
    <t>Name of certification authority</t>
    <phoneticPr fontId="2"/>
  </si>
  <si>
    <t>Calculation of water consumption of office buildings</t>
    <phoneticPr fontId="2"/>
  </si>
  <si>
    <t>Notes;</t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</si>
  <si>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Required data</t>
    </r>
    <phoneticPr fontId="2"/>
  </si>
  <si>
    <t>Enter values in cells with red borders.</t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</si>
  <si>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Defined value according to references</t>
    </r>
  </si>
  <si>
    <t>Default values are for example only. Delete all values first before entering actual data.</t>
    <phoneticPr fontId="2"/>
  </si>
  <si>
    <t>Default values are for example only. Delete all values first before entering actual data.</t>
    <phoneticPr fontId="2"/>
  </si>
  <si>
    <t>* Water consumption for watering and for cooling tower of HVAC is excluded from the calculation.</t>
    <phoneticPr fontId="2"/>
  </si>
  <si>
    <t>1)</t>
    <phoneticPr fontId="2"/>
  </si>
  <si>
    <t>Permanent employees</t>
    <phoneticPr fontId="2"/>
  </si>
  <si>
    <t>Permanent employees</t>
    <phoneticPr fontId="2"/>
  </si>
  <si>
    <t>persons</t>
    <phoneticPr fontId="2"/>
  </si>
  <si>
    <t>persons</t>
    <phoneticPr fontId="2"/>
  </si>
  <si>
    <t>2)</t>
    <phoneticPr fontId="2"/>
  </si>
  <si>
    <t>Gross floor area</t>
    <phoneticPr fontId="2"/>
  </si>
  <si>
    <t>Gross floor area</t>
    <phoneticPr fontId="2"/>
  </si>
  <si>
    <t>3)</t>
    <phoneticPr fontId="2"/>
  </si>
  <si>
    <t>Male-to-female ratio</t>
    <phoneticPr fontId="2"/>
  </si>
  <si>
    <t>Male</t>
    <phoneticPr fontId="2"/>
  </si>
  <si>
    <t>Male</t>
    <phoneticPr fontId="2"/>
  </si>
  <si>
    <t>%</t>
    <phoneticPr fontId="2"/>
  </si>
  <si>
    <t>Female</t>
    <phoneticPr fontId="2"/>
  </si>
  <si>
    <t>Female</t>
    <phoneticPr fontId="2"/>
  </si>
  <si>
    <t>%</t>
    <phoneticPr fontId="2"/>
  </si>
  <si>
    <t>Calculation of water consumption</t>
    <phoneticPr fontId="2"/>
  </si>
  <si>
    <t>Calculation of water consumption</t>
    <phoneticPr fontId="2"/>
  </si>
  <si>
    <t>[1] Toilets/wash basins/hot water supply used by permanent employees</t>
    <phoneticPr fontId="2"/>
  </si>
  <si>
    <t xml:space="preserve">Amount of water discharge 
from sanitation fixtures
</t>
    <phoneticPr fontId="2"/>
  </si>
  <si>
    <r>
      <t>Frequency of use of fixtures*</t>
    </r>
    <r>
      <rPr>
        <vertAlign val="superscript"/>
        <sz val="10"/>
        <rFont val="Arial"/>
        <family val="2"/>
      </rPr>
      <t>1)</t>
    </r>
    <phoneticPr fontId="2"/>
  </si>
  <si>
    <t>Men's toilets</t>
    <phoneticPr fontId="2"/>
  </si>
  <si>
    <t>L/flush *</t>
    <phoneticPr fontId="2"/>
  </si>
  <si>
    <t>times/day *</t>
    <phoneticPr fontId="2"/>
  </si>
  <si>
    <t xml:space="preserve">Men's urinals </t>
    <phoneticPr fontId="2"/>
  </si>
  <si>
    <t>Men's wash basins</t>
    <phoneticPr fontId="2"/>
  </si>
  <si>
    <t>L/time *</t>
    <phoneticPr fontId="2"/>
  </si>
  <si>
    <t>Women's toilets</t>
    <phoneticPr fontId="2"/>
  </si>
  <si>
    <t xml:space="preserve">Women's wash basins </t>
    <phoneticPr fontId="2"/>
  </si>
  <si>
    <t xml:space="preserve">Hot water supply*4) </t>
    <phoneticPr fontId="2"/>
  </si>
  <si>
    <t>Duration of stay</t>
    <phoneticPr fontId="2"/>
  </si>
  <si>
    <t>Number of users</t>
    <phoneticPr fontId="2"/>
  </si>
  <si>
    <t>persons=</t>
    <phoneticPr fontId="2"/>
  </si>
  <si>
    <t>Number of users</t>
    <phoneticPr fontId="2"/>
  </si>
  <si>
    <t>persons=</t>
    <phoneticPr fontId="2"/>
  </si>
  <si>
    <t>persons=</t>
    <phoneticPr fontId="2"/>
  </si>
  <si>
    <t>L/day</t>
    <phoneticPr fontId="2"/>
  </si>
  <si>
    <t>L/day</t>
    <phoneticPr fontId="2"/>
  </si>
  <si>
    <t>L/day</t>
    <phoneticPr fontId="2"/>
  </si>
  <si>
    <t>L/day (for drinking, dishwashing, etc.)</t>
    <phoneticPr fontId="2"/>
  </si>
  <si>
    <t>General service water</t>
    <phoneticPr fontId="2"/>
  </si>
  <si>
    <t>General service water</t>
    <phoneticPr fontId="2"/>
  </si>
  <si>
    <t>portable water</t>
    <phoneticPr fontId="2"/>
  </si>
  <si>
    <t>portable water</t>
    <phoneticPr fontId="2"/>
  </si>
  <si>
    <t>General service water</t>
    <phoneticPr fontId="2"/>
  </si>
  <si>
    <t>Number of operating days</t>
    <phoneticPr fontId="2"/>
  </si>
  <si>
    <t>Number of operating days</t>
    <phoneticPr fontId="2"/>
  </si>
  <si>
    <t>* Use frequency for wash basins: Men's toilets + urinals,  Same for women's toilets</t>
    <phoneticPr fontId="2"/>
  </si>
  <si>
    <t>* Use frequency for wash basins: Men's toilets + urinals,  Same for women's toilets</t>
    <phoneticPr fontId="2"/>
  </si>
  <si>
    <t>subtotal</t>
    <phoneticPr fontId="2"/>
  </si>
  <si>
    <t>subtotal</t>
    <phoneticPr fontId="2"/>
  </si>
  <si>
    <t>L/day *</t>
    <phoneticPr fontId="2"/>
  </si>
  <si>
    <t>L/day *</t>
    <phoneticPr fontId="2"/>
  </si>
  <si>
    <t>day/yr=</t>
    <phoneticPr fontId="2"/>
  </si>
  <si>
    <t>day/yr=</t>
    <phoneticPr fontId="2"/>
  </si>
  <si>
    <t>L/yr</t>
    <phoneticPr fontId="2"/>
  </si>
  <si>
    <t>L/yr</t>
    <phoneticPr fontId="2"/>
  </si>
  <si>
    <t>(</t>
    <phoneticPr fontId="2"/>
  </si>
  <si>
    <t>L/person-day)</t>
  </si>
  <si>
    <t>[2] Cleaning of fixtures</t>
    <phoneticPr fontId="2"/>
  </si>
  <si>
    <r>
      <t>Intensity of the number of sanitation fixtures*</t>
    </r>
    <r>
      <rPr>
        <vertAlign val="superscript"/>
        <sz val="10"/>
        <rFont val="Arial"/>
        <family val="2"/>
      </rPr>
      <t>2)</t>
    </r>
    <phoneticPr fontId="2"/>
  </si>
  <si>
    <t>Number of fixtures</t>
    <phoneticPr fontId="2"/>
  </si>
  <si>
    <t>Number of fixtures</t>
    <phoneticPr fontId="2"/>
  </si>
  <si>
    <t xml:space="preserve">Toilets </t>
    <phoneticPr fontId="2"/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</si>
  <si>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*</t>
    </r>
    <phoneticPr fontId="2"/>
  </si>
  <si>
    <t>fixture(s)</t>
    <phoneticPr fontId="2"/>
  </si>
  <si>
    <t>Urinals</t>
    <phoneticPr fontId="2"/>
  </si>
  <si>
    <t>fixture(s)</t>
    <phoneticPr fontId="2"/>
  </si>
  <si>
    <t>fixtures *</t>
    <phoneticPr fontId="2"/>
  </si>
  <si>
    <t>times/day=</t>
    <phoneticPr fontId="2"/>
  </si>
  <si>
    <t>L/day</t>
    <phoneticPr fontId="2"/>
  </si>
  <si>
    <t>Urinals</t>
    <phoneticPr fontId="2"/>
  </si>
  <si>
    <t>L/flush *</t>
    <phoneticPr fontId="2"/>
  </si>
  <si>
    <t>Wash basins</t>
    <phoneticPr fontId="2"/>
  </si>
  <si>
    <t>Amount of water discharge 
from sanitation fixtures</t>
    <phoneticPr fontId="2"/>
  </si>
  <si>
    <t>L/time *</t>
    <phoneticPr fontId="2"/>
  </si>
  <si>
    <t>Gross floor area</t>
    <phoneticPr fontId="2"/>
  </si>
  <si>
    <t xml:space="preserve">Toilets </t>
    <phoneticPr fontId="2"/>
  </si>
  <si>
    <t>fixture(s)</t>
    <phoneticPr fontId="2"/>
  </si>
  <si>
    <t>Use frequency</t>
    <phoneticPr fontId="2"/>
  </si>
  <si>
    <t>Urinals</t>
    <phoneticPr fontId="2"/>
  </si>
  <si>
    <t xml:space="preserve">[3] Cafeteria </t>
    <phoneticPr fontId="2"/>
  </si>
  <si>
    <t>Water consumption per meal*3)</t>
    <phoneticPr fontId="2"/>
  </si>
  <si>
    <t>Number of meals</t>
    <phoneticPr fontId="2"/>
  </si>
  <si>
    <t>L/meal-day*</t>
    <phoneticPr fontId="2"/>
  </si>
  <si>
    <t>meals =</t>
    <phoneticPr fontId="2"/>
  </si>
  <si>
    <t>L/person-day</t>
    <phoneticPr fontId="2"/>
  </si>
  <si>
    <t>L/person-day</t>
    <phoneticPr fontId="2"/>
  </si>
  <si>
    <t>L/person-day</t>
    <phoneticPr fontId="2"/>
  </si>
  <si>
    <t>5) Collective water consumption</t>
    <phoneticPr fontId="2"/>
  </si>
  <si>
    <t>L/yr</t>
  </si>
  <si>
    <t>[1]</t>
    <phoneticPr fontId="2"/>
  </si>
  <si>
    <t>[2]</t>
    <phoneticPr fontId="2"/>
  </si>
  <si>
    <t>Total (Entire building)</t>
  </si>
  <si>
    <t>[3]=[1]+[2]</t>
    <phoneticPr fontId="2"/>
  </si>
  <si>
    <t>[3]=[1]+[2]</t>
    <phoneticPr fontId="2"/>
  </si>
  <si>
    <t>L/m2-yr)</t>
    <phoneticPr fontId="2"/>
  </si>
  <si>
    <t>L/m2-yr)</t>
    <phoneticPr fontId="2"/>
  </si>
  <si>
    <t>6)</t>
    <phoneticPr fontId="2"/>
  </si>
  <si>
    <t>Reduction in the potable water usage by the reuse of rain water and gray water</t>
    <phoneticPr fontId="2"/>
  </si>
  <si>
    <t xml:space="preserve">Rate of substitution for potable water or </t>
    <phoneticPr fontId="2"/>
  </si>
  <si>
    <t xml:space="preserve">Rate of substitution for potable water or </t>
    <phoneticPr fontId="2"/>
  </si>
  <si>
    <t xml:space="preserve"> %</t>
    <phoneticPr fontId="2"/>
  </si>
  <si>
    <t>Amount of reused water</t>
  </si>
  <si>
    <t>[4]=[3]* %</t>
    <phoneticPr fontId="2"/>
  </si>
  <si>
    <t>[4]=[3]* %</t>
    <phoneticPr fontId="2"/>
  </si>
  <si>
    <t>reuse rate by the reuse of rain water and gray water</t>
    <phoneticPr fontId="2"/>
  </si>
  <si>
    <t>Upper limit check</t>
  </si>
  <si>
    <t xml:space="preserve">[5]: [4] must be less than [2] </t>
    <phoneticPr fontId="2"/>
  </si>
  <si>
    <t xml:space="preserve">[5]: [4] must be less than [2] </t>
    <phoneticPr fontId="2"/>
  </si>
  <si>
    <t>(Ratio to the total water consumption)</t>
    <phoneticPr fontId="2"/>
  </si>
  <si>
    <t>portable water</t>
    <phoneticPr fontId="2"/>
  </si>
  <si>
    <t>[1]</t>
    <phoneticPr fontId="2"/>
  </si>
  <si>
    <t>General service water (supplement to potable water)</t>
    <phoneticPr fontId="2"/>
  </si>
  <si>
    <t>General service water (supplement to potable water)</t>
    <phoneticPr fontId="2"/>
  </si>
  <si>
    <t>[6]: [2]-[5]</t>
    <phoneticPr fontId="2"/>
  </si>
  <si>
    <t>L/m2-yr)</t>
  </si>
  <si>
    <t>Source)</t>
    <phoneticPr fontId="2"/>
  </si>
  <si>
    <t xml:space="preserve">1) Committee on Sanitary fixtures for Water Supply and Drainage for Buildings/Sub-Committee on Design Data Review, the Society of Heating, Air-Conditioning and Sanitary Engineers of Japan, </t>
    <phoneticPr fontId="2"/>
  </si>
  <si>
    <t xml:space="preserve">  "Method for calculating water consumption based on water use activities (Proposal on a new design for water supply intensity)", Symposium materials, p.48, Table 3.3.2 "Workplace" (Times/h)</t>
    <phoneticPr fontId="2"/>
  </si>
  <si>
    <t>2) Ditto, p.60, Table 3.4.26,</t>
    <phoneticPr fontId="2"/>
  </si>
  <si>
    <t>3) Ditto, p.35, Table 2.3.1, Minimum value of cafeteria is referred.</t>
    <phoneticPr fontId="2"/>
  </si>
  <si>
    <t>4) Fumitoshi Kiya, "Hygienics of water supply/drainage fixtures", Intermediate level, Water section practice, TOTO, p.60, Table 3, Remarks column "Hot water supply"</t>
    <phoneticPr fontId="2"/>
  </si>
  <si>
    <t>5) Tadakatsu Takasaki,  "Analisys of long term flow charactristics of Nogawa river basin,"  Annual report 2007 of Tokyo metroporitan civil engneering center, C.E.C, TMG, 2007.3, ISSN 1882-2657</t>
    <phoneticPr fontId="2"/>
  </si>
  <si>
    <t xml:space="preserve">    Technical resarch devision</t>
    <phoneticPr fontId="2"/>
  </si>
  <si>
    <t>This sheet assists to calculate weighted average of scores for a commercial building containing several business categories.</t>
  </si>
  <si>
    <t>Use sheet [1] or [2] depending on available data.</t>
  </si>
  <si>
    <t>[1] In cases when actual figures in individual business categories are available in the assessment of energy and water</t>
    <phoneticPr fontId="2"/>
  </si>
  <si>
    <t>Enter in light-blue cells.</t>
    <phoneticPr fontId="2"/>
  </si>
  <si>
    <t>Transcribe figures that appear in green cells to the assessment score column of the Store Assessment Result Sheet.</t>
    <phoneticPr fontId="2"/>
  </si>
  <si>
    <t>(1) Retail Stores</t>
    <phoneticPr fontId="2"/>
  </si>
  <si>
    <t>(2) Restaurants</t>
    <phoneticPr fontId="2"/>
  </si>
  <si>
    <t>(3) Department 
stores/ Supermarkets</t>
    <phoneticPr fontId="2"/>
  </si>
  <si>
    <t>(4) Home electronics mass retailers</t>
    <phoneticPr fontId="2"/>
  </si>
  <si>
    <t>(5) Convenience Stores</t>
    <phoneticPr fontId="2"/>
  </si>
  <si>
    <t>(6) Office area of stores</t>
    <phoneticPr fontId="2"/>
  </si>
  <si>
    <t>(7) Others (deemed equivalent to retail stores)</t>
    <phoneticPr fontId="2"/>
  </si>
  <si>
    <t>Composition ratio (excluding car park)</t>
    <phoneticPr fontId="2"/>
  </si>
  <si>
    <t>Composition</t>
    <phoneticPr fontId="2"/>
  </si>
  <si>
    <t>* In cases when C/S is obtained based on the BEI calculated according to the energy conservation standards revised in 2013, the entry of 1.1 (calculated value) below is unnecessary.</t>
    <phoneticPr fontId="2"/>
  </si>
  <si>
    <t>Energy intensity/carbon intensity (calculated)</t>
  </si>
  <si>
    <t>Energy intensity/carbon intensity (measured)</t>
  </si>
  <si>
    <t xml:space="preserve">Standard boundary value of primary energy consumption (by store category)  Unit: MJ/m2-yr
</t>
    <phoneticPr fontId="2"/>
  </si>
  <si>
    <t>25% point</t>
    <phoneticPr fontId="2"/>
  </si>
  <si>
    <t>50% point</t>
    <phoneticPr fontId="2"/>
  </si>
  <si>
    <t>75% point</t>
    <phoneticPr fontId="2"/>
  </si>
  <si>
    <t>90% point</t>
    <phoneticPr fontId="2"/>
  </si>
  <si>
    <t>Subject</t>
    <phoneticPr fontId="2"/>
  </si>
  <si>
    <t>2. Water Use</t>
    <phoneticPr fontId="2"/>
  </si>
  <si>
    <t>Water intensity (calculated)</t>
  </si>
  <si>
    <t>Water intensity (measured)</t>
  </si>
  <si>
    <t xml:space="preserve">Standard boundary value of potable water consumption (by store category)  Unit: L/m2-yr
</t>
    <phoneticPr fontId="2"/>
  </si>
  <si>
    <t>[2]</t>
    <phoneticPr fontId="2"/>
  </si>
  <si>
    <t xml:space="preserve">[2] In cases where actual figures in individual business categories are unavailable in the assessment of energy and water </t>
    <phoneticPr fontId="2"/>
  </si>
  <si>
    <t xml:space="preserve">   (The measurement was conducted in terms of the entire building only.)</t>
    <phoneticPr fontId="2"/>
  </si>
  <si>
    <t>Enter in light-blue cells.</t>
    <phoneticPr fontId="2"/>
  </si>
  <si>
    <t>Transcribe figures that appear in green cells to the assessment score column of the Store Assessment Result Sheet.</t>
    <phoneticPr fontId="2"/>
  </si>
  <si>
    <t>(1) Retail Stores</t>
    <phoneticPr fontId="2"/>
  </si>
  <si>
    <t>(2) Restaurants</t>
    <phoneticPr fontId="2"/>
  </si>
  <si>
    <t>(3) Department 
stores/ Supermarkets</t>
    <phoneticPr fontId="2"/>
  </si>
  <si>
    <t>(4) Home electronics mass retailers</t>
    <phoneticPr fontId="2"/>
  </si>
  <si>
    <t>(5) Convenience Stores</t>
    <phoneticPr fontId="2"/>
  </si>
  <si>
    <t>(6) Office area of stores</t>
    <phoneticPr fontId="2"/>
  </si>
  <si>
    <t>(7) Others (deemed equivalent to retail stores)</t>
    <phoneticPr fontId="2"/>
  </si>
  <si>
    <t>Total</t>
    <phoneticPr fontId="2"/>
  </si>
  <si>
    <t>* Entry of scores based on measured data are unnecessary in this sheet. Enter the assessment result in the assessment score column of the Store Assessment Result Sheet.</t>
    <phoneticPr fontId="2"/>
  </si>
  <si>
    <t>Composition</t>
  </si>
  <si>
    <t>(3) Department stores/ Supermarkets (by scale)</t>
    <phoneticPr fontId="2"/>
  </si>
  <si>
    <t>Subject store (except car parks)</t>
  </si>
  <si>
    <t>2. Water Use</t>
    <phoneticPr fontId="2"/>
  </si>
  <si>
    <t>* Entry of scores based on measured data are unnecessary in this sheet. Enter the assessment result in the assessment score column of the Store Assessment Result Sheet.</t>
    <phoneticPr fontId="2"/>
  </si>
  <si>
    <t xml:space="preserve">Standard boundary value of potable water consumption (by store category)  Unit: L/m2-yr
</t>
    <phoneticPr fontId="2"/>
  </si>
  <si>
    <t>5. Indoor Environment</t>
    <phoneticPr fontId="2"/>
  </si>
  <si>
    <t>Daylighting</t>
    <phoneticPr fontId="2"/>
  </si>
  <si>
    <t>Calculation of water consumption of store buildings</t>
    <phoneticPr fontId="2"/>
  </si>
  <si>
    <t>Notes;</t>
    <phoneticPr fontId="2"/>
  </si>
  <si>
    <t>* Water consumption for watering and for cooling tower of HVAC is excluded from the calculation.</t>
    <phoneticPr fontId="2"/>
  </si>
  <si>
    <t>persons</t>
    <phoneticPr fontId="2"/>
  </si>
  <si>
    <t>Visitors</t>
    <phoneticPr fontId="2"/>
  </si>
  <si>
    <t>persons</t>
    <phoneticPr fontId="2"/>
  </si>
  <si>
    <t>Opening days</t>
    <phoneticPr fontId="2"/>
  </si>
  <si>
    <t>day</t>
    <phoneticPr fontId="2"/>
  </si>
  <si>
    <t>(Permanent employees)</t>
    <phoneticPr fontId="2"/>
  </si>
  <si>
    <t>%</t>
    <phoneticPr fontId="2"/>
  </si>
  <si>
    <t>(Visitors)</t>
    <phoneticPr fontId="2"/>
  </si>
  <si>
    <t>Female</t>
    <phoneticPr fontId="2"/>
  </si>
  <si>
    <t>[1] Toilets/wash basins/hot water supply used by permanent employees</t>
    <phoneticPr fontId="2"/>
  </si>
  <si>
    <t xml:space="preserve">Amount of water discharge 
from sanitation fixtures
</t>
    <phoneticPr fontId="2"/>
  </si>
  <si>
    <t>Duration of stay</t>
    <phoneticPr fontId="2"/>
  </si>
  <si>
    <t>Men's toilets</t>
    <phoneticPr fontId="2"/>
  </si>
  <si>
    <t>times/h *</t>
    <phoneticPr fontId="2"/>
  </si>
  <si>
    <t>times/h *</t>
    <phoneticPr fontId="2"/>
  </si>
  <si>
    <t>h *</t>
    <phoneticPr fontId="2"/>
  </si>
  <si>
    <t>h *</t>
    <phoneticPr fontId="2"/>
  </si>
  <si>
    <t>persons=</t>
    <phoneticPr fontId="2"/>
  </si>
  <si>
    <t>L/day</t>
    <phoneticPr fontId="2"/>
  </si>
  <si>
    <t>h *</t>
    <phoneticPr fontId="2"/>
  </si>
  <si>
    <t>persons=</t>
    <phoneticPr fontId="2"/>
  </si>
  <si>
    <t>General service water</t>
    <phoneticPr fontId="2"/>
  </si>
  <si>
    <t>times/h *</t>
    <phoneticPr fontId="2"/>
  </si>
  <si>
    <t>times/day *</t>
    <phoneticPr fontId="2"/>
  </si>
  <si>
    <t>day/yr=</t>
    <phoneticPr fontId="2"/>
  </si>
  <si>
    <t>L/yr</t>
    <phoneticPr fontId="2"/>
  </si>
  <si>
    <t>subtotal</t>
    <phoneticPr fontId="2"/>
  </si>
  <si>
    <t>[1]</t>
    <phoneticPr fontId="2"/>
  </si>
  <si>
    <t>(</t>
    <phoneticPr fontId="2"/>
  </si>
  <si>
    <t>[2] Toilets/wash basins used by visitors</t>
    <phoneticPr fontId="2"/>
  </si>
  <si>
    <t xml:space="preserve">Men's urinals </t>
    <phoneticPr fontId="2"/>
  </si>
  <si>
    <t>Men's wash basins</t>
    <phoneticPr fontId="2"/>
  </si>
  <si>
    <t>L/time *</t>
    <phoneticPr fontId="2"/>
  </si>
  <si>
    <t>Women's toilets</t>
    <phoneticPr fontId="2"/>
  </si>
  <si>
    <t>L/flush *</t>
    <phoneticPr fontId="2"/>
  </si>
  <si>
    <t>General service water</t>
    <phoneticPr fontId="2"/>
  </si>
  <si>
    <t xml:space="preserve">Women's wash basins </t>
    <phoneticPr fontId="2"/>
  </si>
  <si>
    <t>L/flush *</t>
    <phoneticPr fontId="2"/>
  </si>
  <si>
    <t>h *</t>
    <phoneticPr fontId="2"/>
  </si>
  <si>
    <t>[3] Cleaning of fixtures</t>
    <phoneticPr fontId="2"/>
  </si>
  <si>
    <t>Cafe/light meal</t>
    <phoneticPr fontId="2"/>
  </si>
  <si>
    <t>L/person-day *</t>
  </si>
  <si>
    <t>Chinese/noodles/barbecue</t>
  </si>
  <si>
    <t>Japanese food</t>
  </si>
  <si>
    <t>Western food</t>
  </si>
  <si>
    <t>Number of fixtures</t>
    <phoneticPr fontId="2"/>
  </si>
  <si>
    <t>L/day</t>
    <phoneticPr fontId="2"/>
  </si>
  <si>
    <t xml:space="preserve">* When the number of customers is unavailable, the projected value of Number of customer seats   × Turnover number may be entered instead.
</t>
    <phoneticPr fontId="2"/>
  </si>
  <si>
    <t>Wash basins</t>
    <phoneticPr fontId="2"/>
  </si>
  <si>
    <t>Amount of water discharge 
from sanitation fixtures</t>
    <phoneticPr fontId="2"/>
  </si>
  <si>
    <t>General service water</t>
    <phoneticPr fontId="2"/>
  </si>
  <si>
    <t>times/day=</t>
    <phoneticPr fontId="2"/>
  </si>
  <si>
    <t>[1]+[2]+[3]</t>
    <phoneticPr fontId="2"/>
  </si>
  <si>
    <t>[3]</t>
    <phoneticPr fontId="2"/>
  </si>
  <si>
    <t>L/person-day</t>
    <phoneticPr fontId="2"/>
  </si>
  <si>
    <t>[4] Restaurants</t>
    <phoneticPr fontId="2"/>
  </si>
  <si>
    <t>Number of customers*</t>
    <phoneticPr fontId="2"/>
  </si>
  <si>
    <t>Opening days</t>
    <phoneticPr fontId="2"/>
  </si>
  <si>
    <t>[4]</t>
    <phoneticPr fontId="2"/>
  </si>
  <si>
    <t>L/customer-day</t>
    <phoneticPr fontId="2"/>
  </si>
  <si>
    <t>6) Collective water consumption</t>
    <phoneticPr fontId="2"/>
  </si>
  <si>
    <t>[2]</t>
    <phoneticPr fontId="2"/>
  </si>
  <si>
    <t>proof</t>
    <phoneticPr fontId="2"/>
  </si>
  <si>
    <t>[1]+[2]+[3]+[4]</t>
    <phoneticPr fontId="2"/>
  </si>
  <si>
    <t>7)</t>
    <phoneticPr fontId="2"/>
  </si>
  <si>
    <t>Reduction in the potable water usage by the reuse of rain water and gray water</t>
    <phoneticPr fontId="2"/>
  </si>
  <si>
    <t xml:space="preserve"> %</t>
    <phoneticPr fontId="2"/>
  </si>
  <si>
    <t>(Ratio to the total water consumption)</t>
    <phoneticPr fontId="2"/>
  </si>
  <si>
    <t>Total (Potable water)</t>
    <phoneticPr fontId="2"/>
  </si>
  <si>
    <t>2) Ditto, p.60, Table 3.4.26, Figures provided in "Department stores "are referred</t>
    <phoneticPr fontId="2"/>
  </si>
  <si>
    <t>3) Ditto, p.25, Table 2.2.9-9 to 14, The mean value of individual catering purposes is cited</t>
    <phoneticPr fontId="2"/>
  </si>
  <si>
    <t>Necessary renewal interval for major MEP equipment</t>
    <phoneticPr fontId="2"/>
  </si>
  <si>
    <t>Renewal interval for MEP equipment/Self-sufficiency improvement of building services/Maintenance</t>
    <phoneticPr fontId="2"/>
  </si>
  <si>
    <t>Reduction of waste treatment loads</t>
    <phoneticPr fontId="2"/>
  </si>
  <si>
    <t>Use of recycled materials</t>
    <phoneticPr fontId="2"/>
  </si>
  <si>
    <t>Use of recycled materials/Reduction of waste treatment loads</t>
    <phoneticPr fontId="2"/>
  </si>
  <si>
    <t>[2]</t>
    <phoneticPr fontId="2"/>
  </si>
  <si>
    <t>Accessibility to transport hub/Consideration of surrounding environment</t>
    <phoneticPr fontId="2"/>
  </si>
  <si>
    <t>Point(s) based on list of initiatives [2]</t>
    <phoneticPr fontId="2"/>
  </si>
  <si>
    <t>Valid opening area for natural ventilation</t>
    <phoneticPr fontId="2"/>
  </si>
  <si>
    <t>hrs./yr</t>
  </si>
  <si>
    <t>+ 1 pt.</t>
  </si>
  <si>
    <t>Major categories</t>
  </si>
  <si>
    <t>Red star</t>
    <phoneticPr fontId="2"/>
  </si>
  <si>
    <t>stars</t>
    <phoneticPr fontId="2"/>
  </si>
  <si>
    <t>yes</t>
    <phoneticPr fontId="2"/>
  </si>
  <si>
    <t>no</t>
    <phoneticPr fontId="2"/>
  </si>
  <si>
    <t>GFA</t>
    <phoneticPr fontId="2"/>
  </si>
  <si>
    <t>&lt;10,000m2</t>
    <phoneticPr fontId="2"/>
  </si>
  <si>
    <t>=&gt;10,000m2 &amp; &lt;30,000m2</t>
    <phoneticPr fontId="2"/>
  </si>
  <si>
    <t>=&gt;30,000m2</t>
    <phoneticPr fontId="2"/>
  </si>
  <si>
    <t>Y2016DECC</t>
    <phoneticPr fontId="2"/>
  </si>
  <si>
    <t>GFA</t>
    <phoneticPr fontId="2"/>
  </si>
  <si>
    <t>Water consumption intensity [measured value] (L/m2/yr)</t>
    <phoneticPr fontId="2"/>
  </si>
  <si>
    <t>(3) Department stores/ Supermarkets (by scale)</t>
    <phoneticPr fontId="2"/>
  </si>
  <si>
    <t>Scale</t>
    <phoneticPr fontId="2"/>
  </si>
  <si>
    <t xml:space="preserve">&lt; 2,000m2 </t>
    <phoneticPr fontId="2"/>
  </si>
  <si>
    <t>=&gt;2,000m2 and &lt;10,000m2</t>
    <phoneticPr fontId="2"/>
  </si>
  <si>
    <t>=&gt;10,000m2</t>
    <phoneticPr fontId="2"/>
  </si>
  <si>
    <t>Gross floor area (m2)</t>
    <phoneticPr fontId="2"/>
  </si>
  <si>
    <t>adequacy</t>
    <phoneticPr fontId="2"/>
  </si>
  <si>
    <t>subject</t>
    <phoneticPr fontId="2"/>
  </si>
  <si>
    <t>subject</t>
    <phoneticPr fontId="2"/>
  </si>
  <si>
    <t>Score</t>
    <phoneticPr fontId="2"/>
  </si>
  <si>
    <t>minute(s) by work or less</t>
    <phoneticPr fontId="2"/>
  </si>
  <si>
    <t>Distance from a train station or a bus stop</t>
    <phoneticPr fontId="2"/>
  </si>
  <si>
    <t>(Not applicable when no measure is required)</t>
    <phoneticPr fontId="2"/>
  </si>
  <si>
    <t>Based on points of 3.1.1 or 3.1.2, whichever is higher</t>
    <phoneticPr fontId="2"/>
  </si>
  <si>
    <t>Based on average points of Items [1] and [2]</t>
    <phoneticPr fontId="2"/>
  </si>
  <si>
    <t>Number of maintenance measures</t>
    <phoneticPr fontId="2"/>
  </si>
  <si>
    <r>
      <rPr>
        <b/>
        <sz val="26"/>
        <rFont val="ＭＳ Ｐゴシック"/>
        <family val="3"/>
        <charset val="128"/>
      </rPr>
      <t>【</t>
    </r>
    <r>
      <rPr>
        <b/>
        <sz val="26"/>
        <rFont val="Arial"/>
        <family val="2"/>
      </rPr>
      <t>Office</t>
    </r>
    <r>
      <rPr>
        <b/>
        <sz val="26"/>
        <rFont val="ＭＳ Ｐゴシック"/>
        <family val="3"/>
        <charset val="128"/>
      </rPr>
      <t>】</t>
    </r>
  </si>
  <si>
    <t>Indicator (* = ref. data)</t>
    <phoneticPr fontId="2"/>
  </si>
  <si>
    <t>; No alien or invasive fauna and flora used (specified, unclassified, and caution required)</t>
    <phoneticPr fontId="2"/>
  </si>
  <si>
    <t>; Target setting, monitoring, operations management system</t>
    <phoneticPr fontId="2"/>
  </si>
  <si>
    <t>Based on average points of 3.4.1,3.4.2 and 3.4.3</t>
    <phoneticPr fontId="2"/>
  </si>
  <si>
    <t>Based on point(s) of [5.1.1] x 2/3 + [5.1.2] x 1/3</t>
    <phoneticPr fontId="2"/>
  </si>
  <si>
    <t>Retail</t>
    <phoneticPr fontId="2"/>
  </si>
  <si>
    <t>XX shopping center</t>
  </si>
  <si>
    <t>Reduction of waste treatment loads</t>
    <phoneticPr fontId="2"/>
  </si>
  <si>
    <t>XX distribution center</t>
    <phoneticPr fontId="2"/>
  </si>
  <si>
    <t>Primary energy (measured)</t>
    <phoneticPr fontId="2"/>
  </si>
  <si>
    <r>
      <rPr>
        <sz val="10"/>
        <rFont val="ＭＳ Ｐゴシック"/>
        <family val="3"/>
        <charset val="128"/>
      </rPr>
      <t>■</t>
    </r>
    <r>
      <rPr>
        <sz val="10"/>
        <rFont val="Arial"/>
        <family val="2"/>
      </rPr>
      <t xml:space="preserve">Manual: </t>
    </r>
    <phoneticPr fontId="2"/>
  </si>
  <si>
    <r>
      <t xml:space="preserve">Rank S ; </t>
    </r>
    <r>
      <rPr>
        <sz val="10"/>
        <color indexed="10"/>
        <rFont val="ＭＳ Ｐゴシック"/>
        <family val="3"/>
        <charset val="128"/>
      </rPr>
      <t>★★★★★</t>
    </r>
    <phoneticPr fontId="2"/>
  </si>
  <si>
    <r>
      <t xml:space="preserve">Rank A ; </t>
    </r>
    <r>
      <rPr>
        <sz val="10"/>
        <color indexed="10"/>
        <rFont val="ＭＳ Ｐゴシック"/>
        <family val="3"/>
        <charset val="128"/>
      </rPr>
      <t>★★★★</t>
    </r>
    <phoneticPr fontId="2"/>
  </si>
  <si>
    <r>
      <t xml:space="preserve">Rank B+; </t>
    </r>
    <r>
      <rPr>
        <sz val="10"/>
        <color indexed="10"/>
        <rFont val="ＭＳ Ｐゴシック"/>
        <family val="3"/>
        <charset val="128"/>
      </rPr>
      <t>★★★</t>
    </r>
    <phoneticPr fontId="2"/>
  </si>
  <si>
    <r>
      <t xml:space="preserve">Rank B ; </t>
    </r>
    <r>
      <rPr>
        <sz val="10"/>
        <color indexed="10"/>
        <rFont val="ＭＳ Ｐゴシック"/>
        <family val="3"/>
        <charset val="128"/>
      </rPr>
      <t>★★</t>
    </r>
    <phoneticPr fontId="2"/>
  </si>
  <si>
    <t>; Compliance with new earthquake resistance standards or Is- and If-values</t>
    <phoneticPr fontId="2"/>
  </si>
  <si>
    <r>
      <rPr>
        <b/>
        <sz val="26"/>
        <rFont val="ＭＳ Ｐゴシック"/>
        <family val="3"/>
        <charset val="128"/>
      </rPr>
      <t>【</t>
    </r>
    <r>
      <rPr>
        <b/>
        <sz val="26"/>
        <rFont val="Arial"/>
        <family val="2"/>
      </rPr>
      <t>Retail</t>
    </r>
    <r>
      <rPr>
        <b/>
        <sz val="26"/>
        <rFont val="ＭＳ Ｐゴシック"/>
        <family val="3"/>
        <charset val="128"/>
      </rPr>
      <t>】</t>
    </r>
    <phoneticPr fontId="2"/>
  </si>
  <si>
    <r>
      <t xml:space="preserve">Rank A ; </t>
    </r>
    <r>
      <rPr>
        <sz val="10"/>
        <color indexed="10"/>
        <rFont val="ＭＳ Ｐゴシック"/>
        <family val="3"/>
        <charset val="128"/>
      </rPr>
      <t>★★★★</t>
    </r>
    <phoneticPr fontId="2"/>
  </si>
  <si>
    <r>
      <t xml:space="preserve">Rank B+; </t>
    </r>
    <r>
      <rPr>
        <sz val="10"/>
        <color indexed="10"/>
        <rFont val="ＭＳ Ｐゴシック"/>
        <family val="3"/>
        <charset val="128"/>
      </rPr>
      <t>★★★</t>
    </r>
    <phoneticPr fontId="2"/>
  </si>
  <si>
    <r>
      <t xml:space="preserve">Rank B ; </t>
    </r>
    <r>
      <rPr>
        <sz val="10"/>
        <color indexed="10"/>
        <rFont val="ＭＳ Ｐゴシック"/>
        <family val="3"/>
        <charset val="128"/>
      </rPr>
      <t>★★</t>
    </r>
    <phoneticPr fontId="2"/>
  </si>
  <si>
    <r>
      <t>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</si>
  <si>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</si>
  <si>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kg-CO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</si>
  <si>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</si>
  <si>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t>; Compliance with new earthquake resistance standards or Is- and If-values</t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</si>
  <si>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the Sanitation Management Standards for Building or questionnaire</t>
    </r>
    <phoneticPr fontId="2"/>
  </si>
  <si>
    <r>
      <t xml:space="preserve">Rank S ; </t>
    </r>
    <r>
      <rPr>
        <sz val="10"/>
        <color indexed="10"/>
        <rFont val="ＭＳ Ｐゴシック"/>
        <family val="3"/>
        <charset val="128"/>
      </rPr>
      <t>★★★★★</t>
    </r>
    <phoneticPr fontId="2"/>
  </si>
  <si>
    <r>
      <t xml:space="preserve">Rank A ; </t>
    </r>
    <r>
      <rPr>
        <sz val="10"/>
        <color indexed="10"/>
        <rFont val="ＭＳ Ｐゴシック"/>
        <family val="3"/>
        <charset val="128"/>
      </rPr>
      <t>★★★★</t>
    </r>
    <phoneticPr fontId="2"/>
  </si>
  <si>
    <r>
      <t xml:space="preserve">Rank B+; </t>
    </r>
    <r>
      <rPr>
        <sz val="10"/>
        <color indexed="10"/>
        <rFont val="ＭＳ Ｐゴシック"/>
        <family val="3"/>
        <charset val="128"/>
      </rPr>
      <t>★★★</t>
    </r>
    <phoneticPr fontId="2"/>
  </si>
  <si>
    <r>
      <t xml:space="preserve">Rank B ; </t>
    </r>
    <r>
      <rPr>
        <sz val="10"/>
        <color indexed="10"/>
        <rFont val="ＭＳ Ｐゴシック"/>
        <family val="3"/>
        <charset val="128"/>
      </rPr>
      <t>★★</t>
    </r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</si>
  <si>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Calculated value</t>
    </r>
    <phoneticPr fontId="2"/>
  </si>
  <si>
    <r>
      <t>m</t>
    </r>
    <r>
      <rPr>
        <vertAlign val="superscript"/>
        <sz val="10"/>
        <rFont val="Arial"/>
        <family val="2"/>
      </rPr>
      <t>2</t>
    </r>
    <phoneticPr fontId="2"/>
  </si>
  <si>
    <r>
      <t>Frequency of use of fixtures*</t>
    </r>
    <r>
      <rPr>
        <vertAlign val="superscript"/>
        <sz val="10"/>
        <rFont val="Arial"/>
        <family val="2"/>
      </rPr>
      <t>1)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</si>
  <si>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-yr)</t>
    </r>
    <phoneticPr fontId="2"/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</si>
  <si>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*</t>
    </r>
    <phoneticPr fontId="2"/>
  </si>
  <si>
    <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=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</si>
  <si>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floor space of each purpose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</si>
  <si>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(15-25 points)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</si>
  <si>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(1-5 points)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</si>
  <si>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actual primary energy consumption value (MJ/m2-yr) by business type</t>
    </r>
    <phoneticPr fontId="2"/>
  </si>
  <si>
    <r>
      <t>(3) Department stores/ Supermarkets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-2k</t>
    </r>
    <r>
      <rPr>
        <sz val="10"/>
        <color theme="1"/>
        <rFont val="ＭＳ Ｐゴシック"/>
        <family val="3"/>
        <charset val="128"/>
      </rPr>
      <t>）</t>
    </r>
    <phoneticPr fontId="2"/>
  </si>
  <si>
    <r>
      <t>(3) Department stores/ Supermarkets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2k-10k</t>
    </r>
    <r>
      <rPr>
        <sz val="10"/>
        <color theme="1"/>
        <rFont val="ＭＳ Ｐゴシック"/>
        <family val="3"/>
        <charset val="128"/>
      </rPr>
      <t>）</t>
    </r>
    <phoneticPr fontId="2"/>
  </si>
  <si>
    <r>
      <t>(3) Department stores/ Supermarkets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10k-</t>
    </r>
    <r>
      <rPr>
        <sz val="10"/>
        <color theme="1"/>
        <rFont val="ＭＳ Ｐゴシック"/>
        <family val="3"/>
        <charset val="128"/>
      </rPr>
      <t>）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</si>
  <si>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(1-5 points)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</si>
  <si>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actual water consumption value (L/m2-yr)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</si>
  <si>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 xml:space="preserve">Enter the assessment result (3-5 points) 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</si>
  <si>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floor space of each purpose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</si>
  <si>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(15-25 points) by business type</t>
    </r>
    <phoneticPr fontId="2"/>
  </si>
  <si>
    <r>
      <rPr>
        <sz val="9"/>
        <color rgb="FFFF0000"/>
        <rFont val="ＭＳ Ｐゴシック"/>
        <family val="3"/>
        <charset val="128"/>
      </rPr>
      <t>←</t>
    </r>
    <r>
      <rPr>
        <sz val="9"/>
        <color rgb="FFFF0000"/>
        <rFont val="Arial"/>
        <family val="2"/>
      </rPr>
      <t>Enter the measured primary energy consumption value (MJ/m2-yr) of the entire store.</t>
    </r>
    <phoneticPr fontId="2"/>
  </si>
  <si>
    <r>
      <rPr>
        <sz val="9"/>
        <color rgb="FFFF0000"/>
        <rFont val="ＭＳ Ｐゴシック"/>
        <family val="3"/>
        <charset val="128"/>
      </rPr>
      <t>←</t>
    </r>
    <r>
      <rPr>
        <sz val="9"/>
        <color rgb="FFFF0000"/>
        <rFont val="Arial"/>
        <family val="2"/>
      </rPr>
      <t>Enter the measured water consumption value (L/m2-yr) of the entire store.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</si>
  <si>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(1-5 points) by business type</t>
    </r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</si>
  <si>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Required data</t>
    </r>
    <phoneticPr fontId="2"/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</si>
  <si>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(excluding car parks)</t>
    </r>
    <phoneticPr fontId="2"/>
  </si>
  <si>
    <r>
      <t>Hot water supply*</t>
    </r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</si>
  <si>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-yr)</t>
    </r>
    <phoneticPr fontId="2"/>
  </si>
  <si>
    <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=</t>
    </r>
    <phoneticPr fontId="2"/>
  </si>
  <si>
    <r>
      <t>Water consumption per customer*</t>
    </r>
    <r>
      <rPr>
        <vertAlign val="superscript"/>
        <sz val="10"/>
        <rFont val="Arial"/>
        <family val="2"/>
      </rPr>
      <t>3)</t>
    </r>
    <phoneticPr fontId="2"/>
  </si>
  <si>
    <t>Logistic facilities</t>
    <phoneticPr fontId="2"/>
  </si>
  <si>
    <t>areas excluded from energy calculation, such as storage</t>
  </si>
  <si>
    <r>
      <t xml:space="preserve">CASBEE for Real Estate </t>
    </r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Office</t>
    </r>
    <r>
      <rPr>
        <sz val="10"/>
        <rFont val="ＭＳ Ｐゴシック"/>
        <family val="3"/>
        <charset val="128"/>
      </rPr>
      <t>】</t>
    </r>
    <r>
      <rPr>
        <sz val="10"/>
        <rFont val="Arial"/>
        <family val="2"/>
      </rPr>
      <t>2016 Edition</t>
    </r>
    <phoneticPr fontId="2"/>
  </si>
  <si>
    <r>
      <t xml:space="preserve">CASBEE for Real Estate </t>
    </r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Retail</t>
    </r>
    <r>
      <rPr>
        <sz val="10"/>
        <rFont val="ＭＳ Ｐゴシック"/>
        <family val="3"/>
        <charset val="128"/>
      </rPr>
      <t>】</t>
    </r>
    <r>
      <rPr>
        <sz val="10"/>
        <rFont val="Arial"/>
        <family val="2"/>
      </rPr>
      <t>2016 Edition</t>
    </r>
    <phoneticPr fontId="2"/>
  </si>
  <si>
    <r>
      <t>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</si>
  <si>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</si>
  <si>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kg-CO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</si>
  <si>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yen/m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</si>
  <si>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</si>
  <si>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the Sanitation Management Standards for Building or questionnaire</t>
    </r>
    <phoneticPr fontId="2"/>
  </si>
  <si>
    <t>v1.0</t>
    <phoneticPr fontId="2"/>
  </si>
  <si>
    <t>CASBEE-MP assessor no.</t>
    <phoneticPr fontId="2"/>
  </si>
  <si>
    <r>
      <rPr>
        <sz val="10"/>
        <rFont val="ＭＳ Ｐゴシック"/>
        <family val="3"/>
        <charset val="128"/>
      </rPr>
      <t>■</t>
    </r>
    <r>
      <rPr>
        <sz val="10"/>
        <rFont val="Arial"/>
        <family val="2"/>
      </rPr>
      <t xml:space="preserve">Manual: </t>
    </r>
    <phoneticPr fontId="2"/>
  </si>
  <si>
    <r>
      <t>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</si>
  <si>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</si>
  <si>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kg-CO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</si>
  <si>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</si>
  <si>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the Sanitation Management Standards for Building or questionnaire</t>
    </r>
    <phoneticPr fontId="2"/>
  </si>
  <si>
    <t>CASBEE-MP assessor no.</t>
    <phoneticPr fontId="2"/>
  </si>
  <si>
    <r>
      <t xml:space="preserve">      </t>
    </r>
    <r>
      <rPr>
        <b/>
        <sz val="25"/>
        <rFont val="ＭＳ Ｐゴシック"/>
        <family val="3"/>
        <charset val="128"/>
      </rPr>
      <t>【</t>
    </r>
    <r>
      <rPr>
        <b/>
        <sz val="25"/>
        <rFont val="Arial"/>
        <family val="2"/>
      </rPr>
      <t>Logistics</t>
    </r>
    <r>
      <rPr>
        <b/>
        <sz val="25"/>
        <rFont val="ＭＳ Ｐゴシック"/>
        <family val="3"/>
        <charset val="128"/>
      </rPr>
      <t>】</t>
    </r>
    <phoneticPr fontId="2"/>
  </si>
  <si>
    <r>
      <rPr>
        <b/>
        <sz val="11"/>
        <color rgb="FFFF0000"/>
        <rFont val="ＭＳ Ｐゴシック"/>
        <family val="3"/>
        <charset val="128"/>
      </rPr>
      <t>【</t>
    </r>
    <r>
      <rPr>
        <b/>
        <sz val="11"/>
        <color rgb="FFFF0000"/>
        <rFont val="Arial"/>
        <family val="2"/>
      </rPr>
      <t>Supplimentary Worksheet to calucrate weighted average for Retail</t>
    </r>
    <r>
      <rPr>
        <b/>
        <sz val="11"/>
        <color rgb="FFFF0000"/>
        <rFont val="ＭＳ Ｐゴシック"/>
        <family val="3"/>
        <charset val="128"/>
      </rPr>
      <t>】</t>
    </r>
    <phoneticPr fontId="2"/>
  </si>
  <si>
    <r>
      <rPr>
        <b/>
        <sz val="11"/>
        <color rgb="FFFF0000"/>
        <rFont val="ＭＳ Ｐゴシック"/>
        <family val="3"/>
        <charset val="128"/>
      </rPr>
      <t>【</t>
    </r>
    <r>
      <rPr>
        <b/>
        <sz val="11"/>
        <color rgb="FFFF0000"/>
        <rFont val="Arial"/>
        <family val="2"/>
      </rPr>
      <t>Supplimentary Worksheet to calucrate weighted average for Retail</t>
    </r>
    <r>
      <rPr>
        <b/>
        <sz val="11"/>
        <color rgb="FFFF0000"/>
        <rFont val="ＭＳ Ｐゴシック"/>
        <family val="3"/>
        <charset val="128"/>
      </rPr>
      <t>】</t>
    </r>
    <phoneticPr fontId="2"/>
  </si>
  <si>
    <r>
      <t xml:space="preserve">CASBEE for Real Estate </t>
    </r>
    <r>
      <rPr>
        <sz val="9"/>
        <rFont val="ＭＳ Ｐゴシック"/>
        <family val="3"/>
        <charset val="128"/>
      </rPr>
      <t>【</t>
    </r>
    <r>
      <rPr>
        <sz val="9"/>
        <rFont val="Arial"/>
        <family val="2"/>
      </rPr>
      <t>Logistics</t>
    </r>
    <r>
      <rPr>
        <sz val="9"/>
        <rFont val="ＭＳ Ｐゴシック"/>
        <family val="3"/>
        <charset val="128"/>
      </rPr>
      <t>】</t>
    </r>
    <r>
      <rPr>
        <sz val="9"/>
        <rFont val="Arial"/>
        <family val="2"/>
      </rPr>
      <t>2016 Edition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</si>
</sst>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&quot;年&quot;m&quot;月&quot;d&quot;日&quot;;@"/>
    <numFmt numFmtId="177" formatCode="0_ "/>
    <numFmt numFmtId="178" formatCode="#,##0_ "/>
    <numFmt numFmtId="179" formatCode="#,##0.0;[Red]\-#,##0.0"/>
    <numFmt numFmtId="180" formatCode="#,##0_);[Red]\(#,##0\)"/>
    <numFmt numFmtId="181" formatCode="0.0_ "/>
    <numFmt numFmtId="182" formatCode="0.00_ "/>
  </numFmts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b/>
      <sz val="11"/>
      <color indexed="9"/>
      <name val="Arial"/>
      <family val="2"/>
    </font>
    <font>
      <vertAlign val="superscript"/>
      <sz val="10"/>
      <name val="Arial"/>
      <family val="2"/>
    </font>
    <font>
      <sz val="10"/>
      <color indexed="10"/>
      <name val="ＭＳ Ｐゴシック"/>
      <family val="3"/>
      <charset val="128"/>
    </font>
    <font>
      <vertAlign val="subscript"/>
      <sz val="10"/>
      <name val="Arial"/>
      <family val="2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name val="Arial"/>
      <family val="2"/>
    </font>
    <font>
      <sz val="9"/>
      <color rgb="FFFF0000"/>
      <name val="ＭＳ Ｐゴシック"/>
      <family val="3"/>
      <charset val="128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0"/>
      <color indexed="60"/>
      <name val="Arial"/>
      <family val="2"/>
    </font>
    <font>
      <sz val="10"/>
      <color indexed="48"/>
      <name val="Arial"/>
      <family val="2"/>
    </font>
    <font>
      <sz val="9"/>
      <color indexed="48"/>
      <name val="Arial"/>
      <family val="2"/>
    </font>
    <font>
      <sz val="11"/>
      <color indexed="48"/>
      <name val="Arial"/>
      <family val="2"/>
    </font>
    <font>
      <sz val="9"/>
      <color indexed="60"/>
      <name val="Arial"/>
      <family val="2"/>
    </font>
    <font>
      <sz val="11"/>
      <color indexed="16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indexed="9"/>
      <name val="Arial"/>
      <family val="2"/>
    </font>
    <font>
      <sz val="8"/>
      <color rgb="FFFF0000"/>
      <name val="Arial"/>
      <family val="2"/>
    </font>
    <font>
      <sz val="8"/>
      <color rgb="FFFF0000"/>
      <name val="ＭＳ Ｐゴシック"/>
      <family val="3"/>
      <charset val="128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indexed="16"/>
      <name val="Arial"/>
      <family val="2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b/>
      <sz val="26"/>
      <name val="Arial"/>
      <family val="2"/>
    </font>
    <font>
      <b/>
      <sz val="26"/>
      <name val="ＭＳ Ｐゴシック"/>
      <family val="3"/>
      <charset val="128"/>
    </font>
    <font>
      <sz val="11"/>
      <color indexed="60"/>
      <name val="Arial"/>
      <family val="2"/>
    </font>
    <font>
      <sz val="11"/>
      <color indexed="10"/>
      <name val="Arial"/>
      <family val="2"/>
    </font>
    <font>
      <sz val="10"/>
      <color theme="1"/>
      <name val="ＭＳ Ｐゴシック"/>
      <family val="3"/>
      <charset val="128"/>
    </font>
    <font>
      <b/>
      <sz val="25"/>
      <name val="Arial"/>
      <family val="2"/>
    </font>
    <font>
      <b/>
      <sz val="25"/>
      <name val="ＭＳ Ｐゴシック"/>
      <family val="3"/>
      <charset val="128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10"/>
      </right>
      <top style="thick">
        <color indexed="9"/>
      </top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9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2"/>
      </right>
      <top style="thick">
        <color indexed="9"/>
      </top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9"/>
      </left>
      <right style="thick">
        <color indexed="12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12"/>
      </right>
      <top style="thick">
        <color indexed="12"/>
      </top>
      <bottom style="thick">
        <color indexed="9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indexed="10"/>
      </top>
      <bottom style="thin">
        <color indexed="9"/>
      </bottom>
      <diagonal/>
    </border>
    <border>
      <left style="thick">
        <color indexed="10"/>
      </left>
      <right style="thin">
        <color theme="0"/>
      </right>
      <top style="thick">
        <color indexed="9"/>
      </top>
      <bottom style="thin">
        <color theme="0"/>
      </bottom>
      <diagonal/>
    </border>
    <border>
      <left style="thick">
        <color indexed="12"/>
      </left>
      <right style="thin">
        <color theme="0"/>
      </right>
      <top style="thick">
        <color indexed="9"/>
      </top>
      <bottom style="thin">
        <color theme="0"/>
      </bottom>
      <diagonal/>
    </border>
    <border>
      <left style="thick">
        <color indexed="12"/>
      </left>
      <right style="thin">
        <color theme="0"/>
      </right>
      <top style="thin">
        <color theme="0"/>
      </top>
      <bottom style="thick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10"/>
      </left>
      <right style="thin">
        <color theme="0"/>
      </right>
      <top/>
      <bottom style="thick">
        <color indexed="9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20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7" fontId="3" fillId="0" borderId="9" xfId="0" applyNumberFormat="1" applyFont="1" applyBorder="1" applyAlignment="1">
      <alignment horizontal="center"/>
    </xf>
    <xf numFmtId="0" fontId="3" fillId="3" borderId="0" xfId="0" applyFont="1" applyFill="1" applyBorder="1" applyAlignment="1" applyProtection="1">
      <alignment vertical="center"/>
      <protection locked="0"/>
    </xf>
    <xf numFmtId="178" fontId="3" fillId="3" borderId="7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5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" fillId="0" borderId="8" xfId="0" applyFont="1" applyBorder="1"/>
    <xf numFmtId="38" fontId="3" fillId="3" borderId="9" xfId="2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81" fontId="3" fillId="3" borderId="11" xfId="0" applyNumberFormat="1" applyFont="1" applyFill="1" applyBorder="1" applyAlignment="1" applyProtection="1">
      <alignment horizontal="center"/>
      <protection locked="0"/>
    </xf>
    <xf numFmtId="177" fontId="3" fillId="0" borderId="12" xfId="0" quotePrefix="1" applyNumberFormat="1" applyFont="1" applyBorder="1" applyAlignment="1">
      <alignment horizontal="center"/>
    </xf>
    <xf numFmtId="0" fontId="3" fillId="0" borderId="0" xfId="0" quotePrefix="1" applyFont="1" applyBorder="1"/>
    <xf numFmtId="177" fontId="3" fillId="0" borderId="0" xfId="0" applyNumberFormat="1" applyFont="1" applyBorder="1" applyAlignment="1">
      <alignment horizontal="center"/>
    </xf>
    <xf numFmtId="0" fontId="3" fillId="7" borderId="5" xfId="0" applyFont="1" applyFill="1" applyBorder="1" applyAlignment="1" applyProtection="1">
      <alignment vertical="center"/>
      <protection locked="0"/>
    </xf>
    <xf numFmtId="0" fontId="0" fillId="0" borderId="0" xfId="7" applyFont="1">
      <alignment vertical="center"/>
    </xf>
    <xf numFmtId="180" fontId="0" fillId="0" borderId="0" xfId="7" applyNumberFormat="1" applyFont="1">
      <alignment vertical="center"/>
    </xf>
    <xf numFmtId="0" fontId="0" fillId="0" borderId="0" xfId="8" applyFont="1">
      <alignment vertical="center"/>
    </xf>
    <xf numFmtId="180" fontId="0" fillId="0" borderId="0" xfId="8" applyNumberFormat="1" applyFont="1">
      <alignment vertical="center"/>
    </xf>
    <xf numFmtId="178" fontId="3" fillId="3" borderId="0" xfId="0" applyNumberFormat="1" applyFont="1" applyFill="1" applyBorder="1" applyAlignment="1" applyProtection="1">
      <alignment vertical="center"/>
      <protection locked="0"/>
    </xf>
    <xf numFmtId="38" fontId="3" fillId="3" borderId="9" xfId="3" applyFont="1" applyFill="1" applyBorder="1" applyAlignment="1" applyProtection="1">
      <alignment horizontal="center" vertical="top"/>
      <protection locked="0"/>
    </xf>
    <xf numFmtId="179" fontId="3" fillId="3" borderId="9" xfId="3" applyNumberFormat="1" applyFont="1" applyFill="1" applyBorder="1" applyAlignment="1" applyProtection="1">
      <alignment horizontal="center" vertical="top"/>
      <protection locked="0"/>
    </xf>
    <xf numFmtId="0" fontId="15" fillId="0" borderId="0" xfId="0" applyFont="1" applyBorder="1" applyAlignment="1">
      <alignment horizontal="right" vertical="center"/>
    </xf>
    <xf numFmtId="0" fontId="3" fillId="7" borderId="7" xfId="0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7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177" fontId="3" fillId="0" borderId="9" xfId="0" quotePrefix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9" xfId="0" applyFont="1" applyBorder="1"/>
    <xf numFmtId="0" fontId="5" fillId="0" borderId="0" xfId="0" applyFont="1" applyBorder="1"/>
    <xf numFmtId="0" fontId="3" fillId="0" borderId="4" xfId="0" applyFont="1" applyBorder="1" applyAlignment="1">
      <alignment vertical="center"/>
    </xf>
    <xf numFmtId="9" fontId="5" fillId="0" borderId="9" xfId="1" applyFont="1" applyBorder="1"/>
    <xf numFmtId="9" fontId="5" fillId="0" borderId="0" xfId="1" applyFont="1" applyBorder="1"/>
    <xf numFmtId="0" fontId="3" fillId="0" borderId="0" xfId="0" applyFont="1" applyFill="1" applyBorder="1" applyAlignment="1">
      <alignment vertical="center"/>
    </xf>
    <xf numFmtId="0" fontId="5" fillId="7" borderId="0" xfId="0" applyFont="1" applyFill="1" applyBorder="1" applyProtection="1">
      <protection locked="0"/>
    </xf>
    <xf numFmtId="0" fontId="5" fillId="7" borderId="5" xfId="0" applyFont="1" applyFill="1" applyBorder="1" applyProtection="1">
      <protection locked="0"/>
    </xf>
    <xf numFmtId="0" fontId="3" fillId="7" borderId="0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right"/>
    </xf>
    <xf numFmtId="38" fontId="5" fillId="0" borderId="9" xfId="3" applyFont="1" applyBorder="1"/>
    <xf numFmtId="0" fontId="5" fillId="0" borderId="9" xfId="0" applyFont="1" applyFill="1" applyBorder="1" applyAlignment="1">
      <alignment vertical="center"/>
    </xf>
    <xf numFmtId="38" fontId="5" fillId="0" borderId="0" xfId="3" applyFont="1"/>
    <xf numFmtId="38" fontId="20" fillId="0" borderId="9" xfId="3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21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Fill="1" applyBorder="1"/>
    <xf numFmtId="177" fontId="5" fillId="0" borderId="0" xfId="0" applyNumberFormat="1" applyFont="1" applyBorder="1" applyAlignment="1">
      <alignment vertical="center" wrapText="1"/>
    </xf>
    <xf numFmtId="38" fontId="20" fillId="0" borderId="0" xfId="3" applyFont="1" applyFill="1" applyBorder="1" applyAlignment="1">
      <alignment vertical="center"/>
    </xf>
    <xf numFmtId="0" fontId="18" fillId="0" borderId="0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3" fillId="8" borderId="14" xfId="8" applyFont="1" applyFill="1" applyBorder="1">
      <alignment vertical="center"/>
    </xf>
    <xf numFmtId="0" fontId="5" fillId="8" borderId="14" xfId="8" applyFont="1" applyFill="1" applyBorder="1">
      <alignment vertical="center"/>
    </xf>
    <xf numFmtId="0" fontId="5" fillId="0" borderId="14" xfId="7" applyFont="1" applyBorder="1">
      <alignment vertical="center"/>
    </xf>
    <xf numFmtId="0" fontId="3" fillId="8" borderId="14" xfId="8" applyFont="1" applyFill="1" applyBorder="1">
      <alignment vertical="center"/>
    </xf>
    <xf numFmtId="0" fontId="3" fillId="0" borderId="0" xfId="8" applyFont="1">
      <alignment vertical="center"/>
    </xf>
    <xf numFmtId="177" fontId="3" fillId="11" borderId="24" xfId="8" applyNumberFormat="1" applyFont="1" applyFill="1" applyBorder="1">
      <alignment vertical="center"/>
    </xf>
    <xf numFmtId="0" fontId="3" fillId="7" borderId="14" xfId="8" applyFont="1" applyFill="1" applyBorder="1">
      <alignment vertical="center"/>
    </xf>
    <xf numFmtId="0" fontId="3" fillId="12" borderId="14" xfId="8" applyFont="1" applyFill="1" applyBorder="1">
      <alignment vertical="center"/>
    </xf>
    <xf numFmtId="0" fontId="5" fillId="5" borderId="24" xfId="7" applyFont="1" applyFill="1" applyBorder="1" applyProtection="1">
      <alignment vertical="center"/>
      <protection locked="0"/>
    </xf>
    <xf numFmtId="0" fontId="5" fillId="0" borderId="14" xfId="7" applyFont="1" applyBorder="1" applyAlignment="1">
      <alignment vertical="top"/>
    </xf>
    <xf numFmtId="0" fontId="5" fillId="8" borderId="14" xfId="8" applyFont="1" applyFill="1" applyBorder="1" applyAlignment="1">
      <alignment vertical="center" wrapText="1"/>
    </xf>
    <xf numFmtId="0" fontId="3" fillId="8" borderId="14" xfId="8" applyFont="1" applyFill="1" applyBorder="1" applyAlignment="1">
      <alignment horizontal="right" vertical="center"/>
    </xf>
    <xf numFmtId="177" fontId="5" fillId="5" borderId="24" xfId="7" applyNumberFormat="1" applyFont="1" applyFill="1" applyBorder="1" applyProtection="1">
      <alignment vertical="center"/>
      <protection locked="0"/>
    </xf>
    <xf numFmtId="0" fontId="3" fillId="8" borderId="29" xfId="8" applyFont="1" applyFill="1" applyBorder="1" applyAlignment="1">
      <alignment vertical="top" wrapText="1"/>
    </xf>
    <xf numFmtId="181" fontId="5" fillId="5" borderId="24" xfId="7" applyNumberFormat="1" applyFont="1" applyFill="1" applyBorder="1" applyProtection="1">
      <alignment vertical="center"/>
      <protection locked="0"/>
    </xf>
    <xf numFmtId="0" fontId="5" fillId="3" borderId="14" xfId="7" applyFont="1" applyFill="1" applyBorder="1">
      <alignment vertical="center"/>
    </xf>
    <xf numFmtId="0" fontId="3" fillId="8" borderId="29" xfId="8" applyFont="1" applyFill="1" applyBorder="1">
      <alignment vertical="center"/>
    </xf>
    <xf numFmtId="0" fontId="3" fillId="8" borderId="22" xfId="8" applyFont="1" applyFill="1" applyBorder="1" applyAlignment="1">
      <alignment horizontal="left" vertical="center"/>
    </xf>
    <xf numFmtId="0" fontId="24" fillId="8" borderId="14" xfId="8" applyFont="1" applyFill="1" applyBorder="1" applyAlignment="1">
      <alignment horizontal="right" vertical="center"/>
    </xf>
    <xf numFmtId="0" fontId="25" fillId="8" borderId="14" xfId="8" applyFont="1" applyFill="1" applyBorder="1" applyAlignment="1">
      <alignment horizontal="right" vertical="center"/>
    </xf>
    <xf numFmtId="0" fontId="3" fillId="8" borderId="14" xfId="8" applyFont="1" applyFill="1" applyBorder="1" applyAlignment="1">
      <alignment vertical="center"/>
    </xf>
    <xf numFmtId="0" fontId="5" fillId="0" borderId="14" xfId="7" applyFont="1" applyBorder="1" applyAlignment="1">
      <alignment horizontal="right" vertical="center"/>
    </xf>
    <xf numFmtId="38" fontId="5" fillId="0" borderId="14" xfId="2" applyFont="1" applyBorder="1" applyAlignment="1">
      <alignment vertical="center"/>
    </xf>
    <xf numFmtId="0" fontId="3" fillId="8" borderId="14" xfId="8" applyFont="1" applyFill="1" applyBorder="1" applyAlignment="1">
      <alignment horizontal="left" vertical="center"/>
    </xf>
    <xf numFmtId="181" fontId="5" fillId="0" borderId="14" xfId="7" applyNumberFormat="1" applyFont="1" applyBorder="1">
      <alignment vertical="center"/>
    </xf>
    <xf numFmtId="180" fontId="5" fillId="0" borderId="14" xfId="7" applyNumberFormat="1" applyFont="1" applyBorder="1">
      <alignment vertical="center"/>
    </xf>
    <xf numFmtId="0" fontId="26" fillId="0" borderId="14" xfId="7" applyFont="1" applyBorder="1">
      <alignment vertical="center"/>
    </xf>
    <xf numFmtId="0" fontId="3" fillId="8" borderId="0" xfId="8" applyFont="1" applyFill="1">
      <alignment vertical="center"/>
    </xf>
    <xf numFmtId="0" fontId="5" fillId="0" borderId="29" xfId="7" applyFont="1" applyBorder="1">
      <alignment vertical="center"/>
    </xf>
    <xf numFmtId="0" fontId="5" fillId="0" borderId="14" xfId="7" applyFont="1" applyFill="1" applyBorder="1">
      <alignment vertical="center"/>
    </xf>
    <xf numFmtId="178" fontId="27" fillId="0" borderId="14" xfId="7" applyNumberFormat="1" applyFont="1" applyBorder="1">
      <alignment vertical="center"/>
    </xf>
    <xf numFmtId="0" fontId="28" fillId="0" borderId="14" xfId="7" applyFont="1" applyBorder="1">
      <alignment vertical="center"/>
    </xf>
    <xf numFmtId="178" fontId="29" fillId="0" borderId="14" xfId="7" applyNumberFormat="1" applyFont="1" applyBorder="1">
      <alignment vertical="center"/>
    </xf>
    <xf numFmtId="0" fontId="3" fillId="8" borderId="22" xfId="8" applyFont="1" applyFill="1" applyBorder="1">
      <alignment vertical="center"/>
    </xf>
    <xf numFmtId="0" fontId="5" fillId="0" borderId="28" xfId="7" applyFont="1" applyBorder="1">
      <alignment vertical="center"/>
    </xf>
    <xf numFmtId="0" fontId="3" fillId="8" borderId="32" xfId="8" applyFont="1" applyFill="1" applyBorder="1" applyAlignment="1">
      <alignment horizontal="right" vertical="center"/>
    </xf>
    <xf numFmtId="0" fontId="3" fillId="8" borderId="30" xfId="8" applyFont="1" applyFill="1" applyBorder="1">
      <alignment vertical="center"/>
    </xf>
    <xf numFmtId="0" fontId="3" fillId="8" borderId="39" xfId="8" applyFont="1" applyFill="1" applyBorder="1">
      <alignment vertical="center"/>
    </xf>
    <xf numFmtId="0" fontId="5" fillId="0" borderId="28" xfId="7" applyFont="1" applyBorder="1" applyAlignment="1">
      <alignment horizontal="right" vertical="center"/>
    </xf>
    <xf numFmtId="0" fontId="3" fillId="8" borderId="27" xfId="8" applyFont="1" applyFill="1" applyBorder="1" applyAlignment="1">
      <alignment horizontal="right" vertical="center"/>
    </xf>
    <xf numFmtId="0" fontId="3" fillId="8" borderId="25" xfId="8" applyFont="1" applyFill="1" applyBorder="1">
      <alignment vertical="center"/>
    </xf>
    <xf numFmtId="0" fontId="3" fillId="8" borderId="38" xfId="8" applyFont="1" applyFill="1" applyBorder="1">
      <alignment vertical="center"/>
    </xf>
    <xf numFmtId="0" fontId="5" fillId="0" borderId="23" xfId="7" applyFont="1" applyBorder="1">
      <alignment vertical="center"/>
    </xf>
    <xf numFmtId="0" fontId="3" fillId="8" borderId="0" xfId="8" applyFont="1" applyFill="1" applyBorder="1">
      <alignment vertical="center"/>
    </xf>
    <xf numFmtId="0" fontId="3" fillId="8" borderId="21" xfId="8" applyFont="1" applyFill="1" applyBorder="1" applyAlignment="1">
      <alignment horizontal="right" vertical="center"/>
    </xf>
    <xf numFmtId="0" fontId="3" fillId="8" borderId="19" xfId="8" applyFont="1" applyFill="1" applyBorder="1">
      <alignment vertical="center"/>
    </xf>
    <xf numFmtId="0" fontId="3" fillId="8" borderId="49" xfId="8" applyFont="1" applyFill="1" applyBorder="1">
      <alignment vertical="center"/>
    </xf>
    <xf numFmtId="0" fontId="5" fillId="0" borderId="0" xfId="7" applyFont="1">
      <alignment vertical="center"/>
    </xf>
    <xf numFmtId="0" fontId="3" fillId="8" borderId="18" xfId="8" applyFont="1" applyFill="1" applyBorder="1" applyAlignment="1">
      <alignment horizontal="right" vertical="center"/>
    </xf>
    <xf numFmtId="0" fontId="3" fillId="8" borderId="16" xfId="8" applyFont="1" applyFill="1" applyBorder="1">
      <alignment vertical="center"/>
    </xf>
    <xf numFmtId="0" fontId="3" fillId="8" borderId="37" xfId="8" applyFont="1" applyFill="1" applyBorder="1">
      <alignment vertical="center"/>
    </xf>
    <xf numFmtId="0" fontId="3" fillId="8" borderId="14" xfId="8" applyFont="1" applyFill="1" applyBorder="1" applyAlignment="1">
      <alignment vertical="top"/>
    </xf>
    <xf numFmtId="0" fontId="3" fillId="0" borderId="0" xfId="7" applyFont="1">
      <alignment vertical="center"/>
    </xf>
    <xf numFmtId="0" fontId="30" fillId="0" borderId="0" xfId="0" applyFont="1"/>
    <xf numFmtId="0" fontId="18" fillId="0" borderId="0" xfId="0" applyFont="1"/>
    <xf numFmtId="0" fontId="31" fillId="0" borderId="0" xfId="0" applyFont="1"/>
    <xf numFmtId="0" fontId="15" fillId="0" borderId="0" xfId="0" applyFont="1"/>
    <xf numFmtId="38" fontId="32" fillId="9" borderId="9" xfId="4" applyFont="1" applyFill="1" applyBorder="1">
      <alignment vertical="center"/>
    </xf>
    <xf numFmtId="0" fontId="15" fillId="10" borderId="9" xfId="0" applyFont="1" applyFill="1" applyBorder="1"/>
    <xf numFmtId="0" fontId="33" fillId="8" borderId="9" xfId="6" applyFont="1" applyFill="1" applyBorder="1" applyAlignment="1">
      <alignment vertical="center" wrapText="1"/>
    </xf>
    <xf numFmtId="0" fontId="32" fillId="8" borderId="9" xfId="6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37" fillId="0" borderId="0" xfId="0" applyFont="1"/>
    <xf numFmtId="0" fontId="15" fillId="0" borderId="0" xfId="0" applyFont="1" applyBorder="1"/>
    <xf numFmtId="0" fontId="34" fillId="2" borderId="2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right" vertical="top"/>
    </xf>
    <xf numFmtId="0" fontId="39" fillId="0" borderId="0" xfId="0" applyFont="1" applyBorder="1" applyAlignment="1">
      <alignment vertical="top" wrapText="1"/>
    </xf>
    <xf numFmtId="0" fontId="39" fillId="0" borderId="0" xfId="0" applyFont="1" applyBorder="1" applyAlignment="1">
      <alignment horizontal="right" vertical="center"/>
    </xf>
    <xf numFmtId="0" fontId="32" fillId="8" borderId="0" xfId="6" applyFont="1" applyFill="1" applyAlignment="1">
      <alignment vertical="center"/>
    </xf>
    <xf numFmtId="0" fontId="32" fillId="8" borderId="0" xfId="6" applyFont="1" applyFill="1">
      <alignment vertical="center"/>
    </xf>
    <xf numFmtId="0" fontId="32" fillId="8" borderId="4" xfId="6" applyFont="1" applyFill="1" applyBorder="1" applyAlignment="1">
      <alignment horizontal="right" vertical="center"/>
    </xf>
    <xf numFmtId="0" fontId="38" fillId="8" borderId="9" xfId="6" applyFont="1" applyFill="1" applyBorder="1">
      <alignment vertical="center"/>
    </xf>
    <xf numFmtId="0" fontId="32" fillId="8" borderId="9" xfId="6" applyFont="1" applyFill="1" applyBorder="1" applyAlignment="1">
      <alignment horizontal="center" vertical="center"/>
    </xf>
    <xf numFmtId="38" fontId="32" fillId="9" borderId="9" xfId="4" applyFont="1" applyFill="1" applyBorder="1" applyProtection="1">
      <alignment vertical="center"/>
      <protection locked="0"/>
    </xf>
    <xf numFmtId="0" fontId="35" fillId="0" borderId="0" xfId="0" applyFont="1"/>
    <xf numFmtId="0" fontId="34" fillId="2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Fill="1" applyBorder="1" applyProtection="1">
      <protection locked="0"/>
    </xf>
    <xf numFmtId="0" fontId="39" fillId="0" borderId="0" xfId="0" applyFont="1" applyBorder="1" applyAlignment="1">
      <alignment vertical="center" wrapText="1"/>
    </xf>
    <xf numFmtId="0" fontId="38" fillId="0" borderId="0" xfId="0" applyFont="1"/>
    <xf numFmtId="0" fontId="40" fillId="8" borderId="0" xfId="6" applyFont="1" applyFill="1">
      <alignment vertical="center"/>
    </xf>
    <xf numFmtId="0" fontId="40" fillId="8" borderId="4" xfId="6" applyFont="1" applyFill="1" applyBorder="1" applyAlignment="1">
      <alignment horizontal="right" vertical="center"/>
    </xf>
    <xf numFmtId="0" fontId="19" fillId="8" borderId="9" xfId="6" applyFont="1" applyFill="1" applyBorder="1">
      <alignment vertical="center"/>
    </xf>
    <xf numFmtId="0" fontId="33" fillId="8" borderId="9" xfId="6" applyFont="1" applyFill="1" applyBorder="1" applyAlignment="1">
      <alignment horizontal="center" vertical="center"/>
    </xf>
    <xf numFmtId="0" fontId="41" fillId="8" borderId="33" xfId="6" applyFont="1" applyFill="1" applyBorder="1">
      <alignment vertical="center"/>
    </xf>
    <xf numFmtId="0" fontId="5" fillId="0" borderId="9" xfId="0" applyFont="1" applyFill="1" applyBorder="1" applyProtection="1">
      <protection locked="0"/>
    </xf>
    <xf numFmtId="180" fontId="5" fillId="8" borderId="14" xfId="8" applyNumberFormat="1" applyFont="1" applyFill="1" applyBorder="1">
      <alignment vertical="center"/>
    </xf>
    <xf numFmtId="180" fontId="3" fillId="8" borderId="14" xfId="8" applyNumberFormat="1" applyFont="1" applyFill="1" applyBorder="1">
      <alignment vertical="center"/>
    </xf>
    <xf numFmtId="0" fontId="5" fillId="8" borderId="14" xfId="8" applyFont="1" applyFill="1" applyBorder="1" applyAlignment="1">
      <alignment vertical="top"/>
    </xf>
    <xf numFmtId="181" fontId="3" fillId="11" borderId="24" xfId="8" applyNumberFormat="1" applyFont="1" applyFill="1" applyBorder="1" applyProtection="1">
      <alignment vertical="center"/>
      <protection locked="0"/>
    </xf>
    <xf numFmtId="0" fontId="3" fillId="11" borderId="41" xfId="8" applyFont="1" applyFill="1" applyBorder="1" applyProtection="1">
      <alignment vertical="center"/>
      <protection locked="0"/>
    </xf>
    <xf numFmtId="0" fontId="3" fillId="8" borderId="15" xfId="8" applyFont="1" applyFill="1" applyBorder="1">
      <alignment vertical="center"/>
    </xf>
    <xf numFmtId="0" fontId="3" fillId="8" borderId="23" xfId="8" applyFont="1" applyFill="1" applyBorder="1">
      <alignment vertical="center"/>
    </xf>
    <xf numFmtId="0" fontId="25" fillId="8" borderId="14" xfId="8" applyFont="1" applyFill="1" applyBorder="1">
      <alignment vertical="center"/>
    </xf>
    <xf numFmtId="38" fontId="3" fillId="8" borderId="14" xfId="2" applyFont="1" applyFill="1" applyBorder="1" applyAlignment="1">
      <alignment vertical="center"/>
    </xf>
    <xf numFmtId="181" fontId="3" fillId="8" borderId="14" xfId="8" applyNumberFormat="1" applyFont="1" applyFill="1" applyBorder="1">
      <alignment vertical="center"/>
    </xf>
    <xf numFmtId="0" fontId="3" fillId="8" borderId="40" xfId="8" applyFont="1" applyFill="1" applyBorder="1">
      <alignment vertical="center"/>
    </xf>
    <xf numFmtId="177" fontId="3" fillId="11" borderId="24" xfId="8" applyNumberFormat="1" applyFont="1" applyFill="1" applyBorder="1" applyProtection="1">
      <alignment vertical="center"/>
      <protection locked="0"/>
    </xf>
    <xf numFmtId="0" fontId="24" fillId="8" borderId="14" xfId="8" applyFont="1" applyFill="1" applyBorder="1">
      <alignment vertical="center"/>
    </xf>
    <xf numFmtId="0" fontId="3" fillId="8" borderId="29" xfId="8" applyFont="1" applyFill="1" applyBorder="1" applyAlignment="1">
      <alignment horizontal="right" vertical="center"/>
    </xf>
    <xf numFmtId="177" fontId="3" fillId="8" borderId="0" xfId="8" applyNumberFormat="1" applyFont="1" applyFill="1" applyBorder="1">
      <alignment vertical="center"/>
    </xf>
    <xf numFmtId="182" fontId="3" fillId="8" borderId="0" xfId="8" applyNumberFormat="1" applyFont="1" applyFill="1">
      <alignment vertical="center"/>
    </xf>
    <xf numFmtId="178" fontId="25" fillId="8" borderId="14" xfId="8" applyNumberFormat="1" applyFont="1" applyFill="1" applyBorder="1">
      <alignment vertical="center"/>
    </xf>
    <xf numFmtId="178" fontId="42" fillId="8" borderId="14" xfId="8" applyNumberFormat="1" applyFont="1" applyFill="1" applyBorder="1">
      <alignment vertical="center"/>
    </xf>
    <xf numFmtId="0" fontId="3" fillId="8" borderId="28" xfId="8" applyFont="1" applyFill="1" applyBorder="1">
      <alignment vertical="center"/>
    </xf>
    <xf numFmtId="178" fontId="3" fillId="8" borderId="0" xfId="8" applyNumberFormat="1" applyFont="1" applyFill="1">
      <alignment vertical="center"/>
    </xf>
    <xf numFmtId="0" fontId="15" fillId="8" borderId="0" xfId="8" applyFont="1" applyFill="1">
      <alignment vertical="center"/>
    </xf>
    <xf numFmtId="0" fontId="3" fillId="8" borderId="28" xfId="8" applyFont="1" applyFill="1" applyBorder="1" applyAlignment="1">
      <alignment horizontal="right" vertical="center"/>
    </xf>
    <xf numFmtId="0" fontId="3" fillId="8" borderId="0" xfId="8" applyFont="1" applyFill="1" applyBorder="1" applyAlignment="1">
      <alignment horizontal="right" vertical="center"/>
    </xf>
    <xf numFmtId="180" fontId="43" fillId="8" borderId="36" xfId="8" applyNumberFormat="1" applyFont="1" applyFill="1" applyBorder="1">
      <alignment vertical="center"/>
    </xf>
    <xf numFmtId="0" fontId="3" fillId="8" borderId="36" xfId="8" applyFont="1" applyFill="1" applyBorder="1">
      <alignment vertical="center"/>
    </xf>
    <xf numFmtId="0" fontId="3" fillId="8" borderId="0" xfId="8" applyFont="1" applyFill="1" applyBorder="1" applyAlignment="1">
      <alignment vertical="top"/>
    </xf>
    <xf numFmtId="0" fontId="5" fillId="0" borderId="0" xfId="0" quotePrefix="1" applyFont="1"/>
    <xf numFmtId="38" fontId="5" fillId="0" borderId="9" xfId="2" applyFont="1" applyBorder="1" applyAlignment="1">
      <alignment vertical="center" wrapText="1"/>
    </xf>
    <xf numFmtId="38" fontId="5" fillId="0" borderId="9" xfId="2" applyFont="1" applyBorder="1"/>
    <xf numFmtId="0" fontId="3" fillId="0" borderId="0" xfId="0" applyFont="1" applyBorder="1" applyAlignment="1">
      <alignment horizontal="left" vertical="center"/>
    </xf>
    <xf numFmtId="181" fontId="3" fillId="0" borderId="9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81" fontId="3" fillId="3" borderId="9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>
      <alignment horizontal="center" vertical="center"/>
    </xf>
    <xf numFmtId="181" fontId="3" fillId="0" borderId="13" xfId="0" applyNumberFormat="1" applyFont="1" applyFill="1" applyBorder="1" applyAlignment="1" applyProtection="1">
      <alignment horizontal="center" vertical="center"/>
      <protection locked="0"/>
    </xf>
    <xf numFmtId="38" fontId="3" fillId="0" borderId="9" xfId="2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/>
    <xf numFmtId="0" fontId="5" fillId="0" borderId="0" xfId="0" applyFont="1" applyAlignment="1">
      <alignment vertical="center"/>
    </xf>
    <xf numFmtId="38" fontId="3" fillId="3" borderId="9" xfId="3" applyFont="1" applyFill="1" applyBorder="1" applyAlignment="1" applyProtection="1">
      <alignment horizontal="center" vertical="center"/>
      <protection locked="0"/>
    </xf>
    <xf numFmtId="179" fontId="3" fillId="3" borderId="9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top"/>
    </xf>
    <xf numFmtId="38" fontId="3" fillId="3" borderId="9" xfId="2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vertical="center" wrapText="1"/>
    </xf>
    <xf numFmtId="177" fontId="5" fillId="0" borderId="9" xfId="0" applyNumberFormat="1" applyFont="1" applyBorder="1" applyAlignment="1">
      <alignment vertical="center" wrapText="1"/>
    </xf>
    <xf numFmtId="38" fontId="20" fillId="0" borderId="0" xfId="2" applyFont="1" applyFill="1" applyBorder="1" applyAlignment="1">
      <alignment vertical="center"/>
    </xf>
    <xf numFmtId="180" fontId="5" fillId="0" borderId="0" xfId="7" applyNumberFormat="1" applyFont="1">
      <alignment vertical="center"/>
    </xf>
    <xf numFmtId="180" fontId="5" fillId="0" borderId="14" xfId="7" applyNumberFormat="1" applyFont="1" applyBorder="1" applyAlignment="1">
      <alignment horizontal="right" vertical="center"/>
    </xf>
    <xf numFmtId="177" fontId="5" fillId="4" borderId="14" xfId="7" applyNumberFormat="1" applyFont="1" applyFill="1" applyBorder="1" applyAlignment="1">
      <alignment vertical="center" shrinkToFit="1"/>
    </xf>
    <xf numFmtId="0" fontId="5" fillId="4" borderId="14" xfId="7" applyFont="1" applyFill="1" applyBorder="1" applyAlignment="1">
      <alignment vertical="center" shrinkToFit="1"/>
    </xf>
    <xf numFmtId="178" fontId="5" fillId="4" borderId="14" xfId="7" applyNumberFormat="1" applyFont="1" applyFill="1" applyBorder="1" applyAlignment="1">
      <alignment vertical="center" shrinkToFit="1"/>
    </xf>
    <xf numFmtId="178" fontId="29" fillId="0" borderId="14" xfId="7" applyNumberFormat="1" applyFont="1" applyBorder="1" applyAlignment="1">
      <alignment vertical="center" shrinkToFit="1"/>
    </xf>
    <xf numFmtId="178" fontId="27" fillId="0" borderId="14" xfId="7" applyNumberFormat="1" applyFont="1" applyBorder="1" applyAlignment="1">
      <alignment vertical="center" shrinkToFit="1"/>
    </xf>
    <xf numFmtId="180" fontId="5" fillId="4" borderId="14" xfId="7" applyNumberFormat="1" applyFont="1" applyFill="1" applyBorder="1" applyAlignment="1">
      <alignment vertical="center" shrinkToFit="1"/>
    </xf>
    <xf numFmtId="178" fontId="5" fillId="0" borderId="14" xfId="7" applyNumberFormat="1" applyFont="1" applyBorder="1" applyAlignment="1">
      <alignment vertical="center" shrinkToFit="1"/>
    </xf>
    <xf numFmtId="178" fontId="5" fillId="0" borderId="14" xfId="7" applyNumberFormat="1" applyFont="1" applyFill="1" applyBorder="1" applyAlignment="1">
      <alignment vertical="center" shrinkToFit="1"/>
    </xf>
    <xf numFmtId="180" fontId="5" fillId="0" borderId="14" xfId="7" applyNumberFormat="1" applyFont="1" applyFill="1" applyBorder="1" applyAlignment="1">
      <alignment vertical="center" shrinkToFit="1"/>
    </xf>
    <xf numFmtId="0" fontId="5" fillId="0" borderId="14" xfId="7" applyFont="1" applyBorder="1" applyAlignment="1">
      <alignment vertical="center" shrinkToFit="1"/>
    </xf>
    <xf numFmtId="182" fontId="5" fillId="0" borderId="0" xfId="7" applyNumberFormat="1" applyFont="1" applyAlignment="1">
      <alignment vertical="center" shrinkToFit="1"/>
    </xf>
    <xf numFmtId="38" fontId="27" fillId="0" borderId="14" xfId="5" applyFont="1" applyBorder="1" applyAlignment="1">
      <alignment vertical="center" shrinkToFit="1"/>
    </xf>
    <xf numFmtId="0" fontId="26" fillId="0" borderId="14" xfId="7" applyFont="1" applyFill="1" applyBorder="1">
      <alignment vertical="center"/>
    </xf>
    <xf numFmtId="0" fontId="5" fillId="0" borderId="22" xfId="7" applyFont="1" applyFill="1" applyBorder="1">
      <alignment vertical="center"/>
    </xf>
    <xf numFmtId="0" fontId="28" fillId="0" borderId="14" xfId="7" applyFont="1" applyFill="1" applyBorder="1">
      <alignment vertical="center"/>
    </xf>
    <xf numFmtId="0" fontId="5" fillId="0" borderId="29" xfId="7" applyFont="1" applyFill="1" applyBorder="1">
      <alignment vertical="center"/>
    </xf>
    <xf numFmtId="177" fontId="5" fillId="0" borderId="40" xfId="7" applyNumberFormat="1" applyFont="1" applyFill="1" applyBorder="1">
      <alignment vertical="center"/>
    </xf>
    <xf numFmtId="0" fontId="5" fillId="0" borderId="15" xfId="7" applyFont="1" applyFill="1" applyBorder="1">
      <alignment vertical="center"/>
    </xf>
    <xf numFmtId="180" fontId="5" fillId="0" borderId="14" xfId="7" applyNumberFormat="1" applyFont="1" applyFill="1" applyBorder="1">
      <alignment vertical="center"/>
    </xf>
    <xf numFmtId="38" fontId="29" fillId="0" borderId="14" xfId="5" applyFont="1" applyFill="1" applyBorder="1">
      <alignment vertical="center"/>
    </xf>
    <xf numFmtId="0" fontId="5" fillId="0" borderId="22" xfId="7" applyFont="1" applyBorder="1">
      <alignment vertical="center"/>
    </xf>
    <xf numFmtId="180" fontId="27" fillId="0" borderId="14" xfId="7" applyNumberFormat="1" applyFont="1" applyBorder="1" applyAlignment="1">
      <alignment vertical="center" shrinkToFit="1"/>
    </xf>
    <xf numFmtId="180" fontId="29" fillId="0" borderId="14" xfId="7" applyNumberFormat="1" applyFont="1" applyBorder="1" applyAlignment="1">
      <alignment vertical="center" shrinkToFit="1"/>
    </xf>
    <xf numFmtId="180" fontId="5" fillId="4" borderId="31" xfId="7" applyNumberFormat="1" applyFont="1" applyFill="1" applyBorder="1" applyAlignment="1">
      <alignment vertical="center" shrinkToFit="1"/>
    </xf>
    <xf numFmtId="0" fontId="5" fillId="0" borderId="15" xfId="7" applyFont="1" applyBorder="1">
      <alignment vertical="center"/>
    </xf>
    <xf numFmtId="180" fontId="5" fillId="4" borderId="26" xfId="7" applyNumberFormat="1" applyFont="1" applyFill="1" applyBorder="1" applyAlignment="1">
      <alignment vertical="center" shrinkToFit="1"/>
    </xf>
    <xf numFmtId="180" fontId="27" fillId="4" borderId="14" xfId="7" applyNumberFormat="1" applyFont="1" applyFill="1" applyBorder="1" applyAlignment="1">
      <alignment vertical="center" shrinkToFit="1"/>
    </xf>
    <xf numFmtId="180" fontId="47" fillId="4" borderId="14" xfId="7" applyNumberFormat="1" applyFont="1" applyFill="1" applyBorder="1" applyAlignment="1">
      <alignment vertical="center" shrinkToFit="1"/>
    </xf>
    <xf numFmtId="180" fontId="5" fillId="4" borderId="20" xfId="7" applyNumberFormat="1" applyFont="1" applyFill="1" applyBorder="1" applyAlignment="1">
      <alignment vertical="center" shrinkToFit="1"/>
    </xf>
    <xf numFmtId="180" fontId="48" fillId="4" borderId="17" xfId="7" applyNumberFormat="1" applyFont="1" applyFill="1" applyBorder="1" applyAlignment="1">
      <alignment vertical="center" shrinkToFit="1"/>
    </xf>
    <xf numFmtId="0" fontId="5" fillId="0" borderId="0" xfId="7" applyFont="1" applyBorder="1" applyAlignment="1">
      <alignment horizontal="right" vertical="center"/>
    </xf>
    <xf numFmtId="180" fontId="48" fillId="0" borderId="36" xfId="7" applyNumberFormat="1" applyFont="1" applyFill="1" applyBorder="1">
      <alignment vertical="center"/>
    </xf>
    <xf numFmtId="0" fontId="5" fillId="0" borderId="36" xfId="7" applyFont="1" applyBorder="1">
      <alignment vertical="center"/>
    </xf>
    <xf numFmtId="0" fontId="5" fillId="0" borderId="0" xfId="7" applyFont="1" applyBorder="1">
      <alignment vertical="center"/>
    </xf>
    <xf numFmtId="38" fontId="5" fillId="9" borderId="9" xfId="2" applyFont="1" applyFill="1" applyBorder="1" applyProtection="1">
      <protection locked="0"/>
    </xf>
    <xf numFmtId="2" fontId="5" fillId="0" borderId="9" xfId="0" applyNumberFormat="1" applyFont="1" applyBorder="1"/>
    <xf numFmtId="0" fontId="5" fillId="10" borderId="9" xfId="0" applyFont="1" applyFill="1" applyBorder="1"/>
    <xf numFmtId="38" fontId="40" fillId="0" borderId="9" xfId="2" applyFont="1" applyFill="1" applyBorder="1" applyAlignment="1">
      <alignment vertical="center"/>
    </xf>
    <xf numFmtId="38" fontId="3" fillId="0" borderId="9" xfId="2" applyFont="1" applyBorder="1"/>
    <xf numFmtId="0" fontId="40" fillId="13" borderId="9" xfId="6" applyFont="1" applyFill="1" applyBorder="1" applyAlignment="1">
      <alignment vertical="center"/>
    </xf>
    <xf numFmtId="38" fontId="3" fillId="13" borderId="9" xfId="2" applyFont="1" applyFill="1" applyBorder="1"/>
    <xf numFmtId="38" fontId="40" fillId="0" borderId="9" xfId="4" applyFont="1" applyFill="1" applyBorder="1" applyProtection="1">
      <alignment vertical="center"/>
      <protection locked="0"/>
    </xf>
    <xf numFmtId="0" fontId="15" fillId="0" borderId="9" xfId="0" applyFont="1" applyBorder="1"/>
    <xf numFmtId="0" fontId="15" fillId="0" borderId="9" xfId="0" quotePrefix="1" applyFont="1" applyBorder="1"/>
    <xf numFmtId="38" fontId="40" fillId="8" borderId="9" xfId="4" applyFont="1" applyFill="1" applyBorder="1">
      <alignment vertical="center"/>
    </xf>
    <xf numFmtId="40" fontId="40" fillId="8" borderId="9" xfId="4" applyNumberFormat="1" applyFont="1" applyFill="1" applyBorder="1">
      <alignment vertical="center"/>
    </xf>
    <xf numFmtId="40" fontId="40" fillId="8" borderId="10" xfId="4" applyNumberFormat="1" applyFont="1" applyFill="1" applyBorder="1">
      <alignment vertical="center"/>
    </xf>
    <xf numFmtId="38" fontId="40" fillId="8" borderId="34" xfId="4" applyFont="1" applyFill="1" applyBorder="1">
      <alignment vertical="center"/>
    </xf>
    <xf numFmtId="38" fontId="40" fillId="8" borderId="35" xfId="4" applyFont="1" applyFill="1" applyBorder="1">
      <alignment vertical="center"/>
    </xf>
    <xf numFmtId="38" fontId="5" fillId="0" borderId="9" xfId="2" applyFont="1" applyFill="1" applyBorder="1" applyProtection="1">
      <protection locked="0"/>
    </xf>
    <xf numFmtId="40" fontId="40" fillId="8" borderId="9" xfId="2" applyNumberFormat="1" applyFont="1" applyFill="1" applyBorder="1" applyAlignment="1">
      <alignment vertical="center"/>
    </xf>
    <xf numFmtId="40" fontId="40" fillId="8" borderId="10" xfId="2" applyNumberFormat="1" applyFont="1" applyFill="1" applyBorder="1" applyAlignment="1">
      <alignment vertical="center"/>
    </xf>
    <xf numFmtId="38" fontId="5" fillId="0" borderId="12" xfId="2" applyFont="1" applyFill="1" applyBorder="1" applyProtection="1">
      <protection locked="0"/>
    </xf>
    <xf numFmtId="0" fontId="5" fillId="8" borderId="0" xfId="8" applyFont="1" applyFill="1">
      <alignment vertical="center"/>
    </xf>
    <xf numFmtId="180" fontId="5" fillId="8" borderId="0" xfId="8" applyNumberFormat="1" applyFont="1" applyFill="1">
      <alignment vertical="center"/>
    </xf>
    <xf numFmtId="0" fontId="5" fillId="0" borderId="0" xfId="8" applyFont="1">
      <alignment vertical="center"/>
    </xf>
    <xf numFmtId="180" fontId="5" fillId="8" borderId="14" xfId="8" applyNumberFormat="1" applyFont="1" applyFill="1" applyBorder="1" applyAlignment="1">
      <alignment horizontal="right" vertical="center"/>
    </xf>
    <xf numFmtId="14" fontId="5" fillId="8" borderId="0" xfId="8" applyNumberFormat="1" applyFont="1" applyFill="1">
      <alignment vertical="center"/>
    </xf>
    <xf numFmtId="0" fontId="5" fillId="11" borderId="24" xfId="8" applyFont="1" applyFill="1" applyBorder="1" applyProtection="1">
      <alignment vertical="center"/>
      <protection locked="0"/>
    </xf>
    <xf numFmtId="177" fontId="5" fillId="11" borderId="24" xfId="8" applyNumberFormat="1" applyFont="1" applyFill="1" applyBorder="1" applyProtection="1">
      <alignment vertical="center"/>
      <protection locked="0"/>
    </xf>
    <xf numFmtId="177" fontId="5" fillId="12" borderId="14" xfId="8" applyNumberFormat="1" applyFont="1" applyFill="1" applyBorder="1" applyAlignment="1">
      <alignment vertical="center" shrinkToFit="1"/>
    </xf>
    <xf numFmtId="0" fontId="5" fillId="12" borderId="14" xfId="8" applyFont="1" applyFill="1" applyBorder="1" applyAlignment="1">
      <alignment vertical="center" shrinkToFit="1"/>
    </xf>
    <xf numFmtId="0" fontId="5" fillId="12" borderId="14" xfId="8" applyFont="1" applyFill="1" applyBorder="1">
      <alignment vertical="center"/>
    </xf>
    <xf numFmtId="178" fontId="5" fillId="12" borderId="14" xfId="8" applyNumberFormat="1" applyFont="1" applyFill="1" applyBorder="1" applyAlignment="1">
      <alignment vertical="center" shrinkToFit="1"/>
    </xf>
    <xf numFmtId="178" fontId="29" fillId="8" borderId="14" xfId="8" applyNumberFormat="1" applyFont="1" applyFill="1" applyBorder="1" applyAlignment="1">
      <alignment vertical="center" shrinkToFit="1"/>
    </xf>
    <xf numFmtId="178" fontId="27" fillId="8" borderId="14" xfId="8" applyNumberFormat="1" applyFont="1" applyFill="1" applyBorder="1" applyAlignment="1">
      <alignment vertical="center" shrinkToFit="1"/>
    </xf>
    <xf numFmtId="180" fontId="5" fillId="12" borderId="14" xfId="8" applyNumberFormat="1" applyFont="1" applyFill="1" applyBorder="1" applyAlignment="1">
      <alignment vertical="center" shrinkToFit="1"/>
    </xf>
    <xf numFmtId="178" fontId="5" fillId="8" borderId="14" xfId="8" applyNumberFormat="1" applyFont="1" applyFill="1" applyBorder="1" applyAlignment="1">
      <alignment vertical="center" shrinkToFit="1"/>
    </xf>
    <xf numFmtId="182" fontId="5" fillId="8" borderId="0" xfId="8" applyNumberFormat="1" applyFont="1" applyFill="1" applyAlignment="1">
      <alignment vertical="center" shrinkToFit="1"/>
    </xf>
    <xf numFmtId="178" fontId="5" fillId="8" borderId="14" xfId="8" applyNumberFormat="1" applyFont="1" applyFill="1" applyBorder="1">
      <alignment vertical="center"/>
    </xf>
    <xf numFmtId="0" fontId="5" fillId="8" borderId="14" xfId="8" applyFont="1" applyFill="1" applyBorder="1" applyAlignment="1">
      <alignment horizontal="right" vertical="center"/>
    </xf>
    <xf numFmtId="178" fontId="5" fillId="0" borderId="14" xfId="8" applyNumberFormat="1" applyFont="1" applyFill="1" applyBorder="1" applyAlignment="1">
      <alignment vertical="center" shrinkToFit="1"/>
    </xf>
    <xf numFmtId="180" fontId="5" fillId="8" borderId="14" xfId="8" applyNumberFormat="1" applyFont="1" applyFill="1" applyBorder="1" applyAlignment="1">
      <alignment vertical="center" shrinkToFit="1"/>
    </xf>
    <xf numFmtId="38" fontId="27" fillId="8" borderId="14" xfId="5" applyFont="1" applyFill="1" applyBorder="1" applyAlignment="1">
      <alignment vertical="center" shrinkToFit="1"/>
    </xf>
    <xf numFmtId="177" fontId="5" fillId="8" borderId="40" xfId="8" applyNumberFormat="1" applyFont="1" applyFill="1" applyBorder="1">
      <alignment vertical="center"/>
    </xf>
    <xf numFmtId="178" fontId="5" fillId="8" borderId="0" xfId="8" applyNumberFormat="1" applyFont="1" applyFill="1" applyBorder="1">
      <alignment vertical="center"/>
    </xf>
    <xf numFmtId="0" fontId="5" fillId="8" borderId="23" xfId="8" applyFont="1" applyFill="1" applyBorder="1">
      <alignment vertical="center"/>
    </xf>
    <xf numFmtId="0" fontId="5" fillId="8" borderId="22" xfId="8" applyFont="1" applyFill="1" applyBorder="1">
      <alignment vertical="center"/>
    </xf>
    <xf numFmtId="180" fontId="27" fillId="8" borderId="14" xfId="8" applyNumberFormat="1" applyFont="1" applyFill="1" applyBorder="1" applyAlignment="1">
      <alignment vertical="center" shrinkToFit="1"/>
    </xf>
    <xf numFmtId="180" fontId="29" fillId="8" borderId="14" xfId="8" applyNumberFormat="1" applyFont="1" applyFill="1" applyBorder="1" applyAlignment="1">
      <alignment vertical="center" shrinkToFit="1"/>
    </xf>
    <xf numFmtId="180" fontId="5" fillId="12" borderId="31" xfId="8" applyNumberFormat="1" applyFont="1" applyFill="1" applyBorder="1" applyAlignment="1">
      <alignment vertical="center" shrinkToFit="1"/>
    </xf>
    <xf numFmtId="180" fontId="5" fillId="12" borderId="26" xfId="8" applyNumberFormat="1" applyFont="1" applyFill="1" applyBorder="1" applyAlignment="1">
      <alignment vertical="center" shrinkToFit="1"/>
    </xf>
    <xf numFmtId="180" fontId="47" fillId="8" borderId="14" xfId="8" applyNumberFormat="1" applyFont="1" applyFill="1" applyBorder="1" applyAlignment="1">
      <alignment vertical="center" shrinkToFit="1"/>
    </xf>
    <xf numFmtId="180" fontId="5" fillId="12" borderId="20" xfId="8" applyNumberFormat="1" applyFont="1" applyFill="1" applyBorder="1" applyAlignment="1">
      <alignment vertical="center" shrinkToFit="1"/>
    </xf>
    <xf numFmtId="180" fontId="48" fillId="12" borderId="17" xfId="8" applyNumberFormat="1" applyFont="1" applyFill="1" applyBorder="1" applyAlignment="1">
      <alignment vertical="center" shrinkToFit="1"/>
    </xf>
    <xf numFmtId="0" fontId="5" fillId="0" borderId="14" xfId="8" applyFont="1" applyBorder="1">
      <alignment vertical="center"/>
    </xf>
    <xf numFmtId="180" fontId="5" fillId="0" borderId="0" xfId="8" applyNumberFormat="1" applyFont="1">
      <alignment vertical="center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right" vertical="center"/>
    </xf>
    <xf numFmtId="0" fontId="18" fillId="2" borderId="3" xfId="0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38" fontId="40" fillId="14" borderId="9" xfId="4" applyFont="1" applyFill="1" applyBorder="1">
      <alignment vertical="center"/>
    </xf>
    <xf numFmtId="40" fontId="40" fillId="14" borderId="9" xfId="4" applyNumberFormat="1" applyFont="1" applyFill="1" applyBorder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6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52" fillId="2" borderId="2" xfId="0" applyFont="1" applyFill="1" applyBorder="1" applyAlignment="1">
      <alignment vertical="center"/>
    </xf>
    <xf numFmtId="0" fontId="3" fillId="0" borderId="14" xfId="7" applyFont="1" applyBorder="1">
      <alignment vertical="center"/>
    </xf>
    <xf numFmtId="0" fontId="44" fillId="0" borderId="0" xfId="0" applyFont="1"/>
    <xf numFmtId="0" fontId="35" fillId="0" borderId="0" xfId="0" applyFont="1" applyFill="1" applyBorder="1" applyAlignment="1">
      <alignment vertical="center"/>
    </xf>
    <xf numFmtId="0" fontId="3" fillId="8" borderId="14" xfId="8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/>
    </xf>
    <xf numFmtId="0" fontId="17" fillId="0" borderId="0" xfId="0" applyFont="1" applyBorder="1" applyAlignment="1">
      <alignment vertical="top" wrapText="1"/>
    </xf>
    <xf numFmtId="0" fontId="37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top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45" fillId="0" borderId="0" xfId="0" applyFont="1" applyAlignment="1">
      <alignment horizontal="right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3" fillId="7" borderId="0" xfId="0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2" fillId="6" borderId="4" xfId="0" applyFont="1" applyFill="1" applyBorder="1" applyAlignment="1" applyProtection="1">
      <alignment horizontal="left" vertical="top" wrapText="1"/>
      <protection locked="0"/>
    </xf>
    <xf numFmtId="0" fontId="22" fillId="6" borderId="5" xfId="0" applyFont="1" applyFill="1" applyBorder="1" applyAlignment="1" applyProtection="1">
      <alignment horizontal="left" vertical="top" wrapText="1"/>
      <protection locked="0"/>
    </xf>
    <xf numFmtId="0" fontId="22" fillId="6" borderId="6" xfId="0" applyFont="1" applyFill="1" applyBorder="1" applyAlignment="1" applyProtection="1">
      <alignment horizontal="left" vertical="top" wrapText="1"/>
      <protection locked="0"/>
    </xf>
    <xf numFmtId="0" fontId="22" fillId="6" borderId="8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176" fontId="3" fillId="3" borderId="0" xfId="0" applyNumberFormat="1" applyFont="1" applyFill="1" applyBorder="1" applyAlignment="1" applyProtection="1">
      <alignment horizontal="left" vertical="center"/>
      <protection locked="0"/>
    </xf>
    <xf numFmtId="176" fontId="3" fillId="3" borderId="5" xfId="0" applyNumberFormat="1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176" fontId="3" fillId="7" borderId="0" xfId="0" applyNumberFormat="1" applyFont="1" applyFill="1" applyBorder="1" applyAlignment="1" applyProtection="1">
      <alignment horizontal="left" vertical="center"/>
      <protection locked="0"/>
    </xf>
    <xf numFmtId="176" fontId="3" fillId="7" borderId="5" xfId="0" applyNumberFormat="1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top" wrapText="1"/>
    </xf>
    <xf numFmtId="0" fontId="45" fillId="0" borderId="0" xfId="0" applyFont="1" applyAlignment="1">
      <alignment horizontal="right" vertical="center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horizontal="left"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0" borderId="29" xfId="7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8" borderId="45" xfId="8" applyFont="1" applyFill="1" applyBorder="1" applyAlignment="1">
      <alignment horizontal="right" vertical="top" wrapText="1"/>
    </xf>
    <xf numFmtId="0" fontId="3" fillId="0" borderId="46" xfId="0" applyFont="1" applyBorder="1" applyAlignment="1">
      <alignment horizontal="right" vertical="top" wrapText="1"/>
    </xf>
    <xf numFmtId="0" fontId="3" fillId="0" borderId="47" xfId="0" applyFont="1" applyBorder="1" applyAlignment="1">
      <alignment horizontal="right" vertical="top" wrapText="1"/>
    </xf>
    <xf numFmtId="0" fontId="3" fillId="8" borderId="29" xfId="8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8" borderId="29" xfId="8" applyFont="1" applyFill="1" applyBorder="1" applyAlignment="1">
      <alignment horizontal="left" vertical="center" wrapText="1"/>
    </xf>
    <xf numFmtId="0" fontId="3" fillId="8" borderId="29" xfId="8" applyFont="1" applyFill="1" applyBorder="1" applyAlignment="1">
      <alignment horizontal="right" vertical="center" wrapText="1"/>
    </xf>
    <xf numFmtId="0" fontId="3" fillId="8" borderId="15" xfId="8" applyFont="1" applyFill="1" applyBorder="1" applyAlignment="1">
      <alignment horizontal="right" vertical="center" wrapText="1"/>
    </xf>
    <xf numFmtId="0" fontId="3" fillId="8" borderId="29" xfId="8" applyFont="1" applyFill="1" applyBorder="1" applyAlignment="1">
      <alignment horizontal="center" vertical="center" wrapText="1"/>
    </xf>
    <xf numFmtId="0" fontId="3" fillId="8" borderId="48" xfId="8" applyFont="1" applyFill="1" applyBorder="1" applyAlignment="1">
      <alignment horizontal="center" vertical="center" wrapText="1"/>
    </xf>
    <xf numFmtId="0" fontId="3" fillId="8" borderId="15" xfId="8" applyFont="1" applyFill="1" applyBorder="1" applyAlignment="1">
      <alignment horizontal="center" vertical="center" wrapText="1"/>
    </xf>
    <xf numFmtId="0" fontId="35" fillId="0" borderId="4" xfId="0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34" fillId="2" borderId="2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8" fillId="0" borderId="4" xfId="0" applyFont="1" applyBorder="1" applyAlignment="1">
      <alignment vertical="top" wrapText="1"/>
    </xf>
    <xf numFmtId="0" fontId="3" fillId="0" borderId="4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8" borderId="46" xfId="8" applyFont="1" applyFill="1" applyBorder="1" applyAlignment="1">
      <alignment horizontal="right" vertical="top" wrapText="1"/>
    </xf>
    <xf numFmtId="0" fontId="3" fillId="8" borderId="47" xfId="8" applyFont="1" applyFill="1" applyBorder="1" applyAlignment="1">
      <alignment horizontal="right" vertical="top" wrapText="1"/>
    </xf>
    <xf numFmtId="0" fontId="3" fillId="8" borderId="15" xfId="8" applyFont="1" applyFill="1" applyBorder="1" applyAlignment="1">
      <alignment horizontal="left" vertical="top" wrapText="1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4" xfId="8"/>
  </cellStyles>
  <dxfs count="12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99CCFF"/>
      <color rgb="FFCC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27027027027046E-2"/>
          <c:y val="7.4074967146112419E-2"/>
          <c:w val="0.93918918918918914"/>
          <c:h val="0.876553777895663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Result_office!$O$16</c:f>
              <c:strCache>
                <c:ptCount val="1"/>
                <c:pt idx="0">
                  <c:v>Red star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Result_office!$O$17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Result_office!$P$16</c:f>
              <c:strCache>
                <c:ptCount val="1"/>
                <c:pt idx="0">
                  <c:v>stars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Result_office!$P$17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51056"/>
        <c:axId val="100551448"/>
      </c:barChart>
      <c:catAx>
        <c:axId val="10055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551448"/>
        <c:crosses val="autoZero"/>
        <c:auto val="1"/>
        <c:lblAlgn val="ctr"/>
        <c:lblOffset val="100"/>
        <c:noMultiLvlLbl val="0"/>
      </c:catAx>
      <c:valAx>
        <c:axId val="100551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551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Degree of adequacy per category</a:t>
            </a:r>
            <a:endParaRPr lang="ja-JP" sz="1400" b="1"/>
          </a:p>
        </c:rich>
      </c:tx>
      <c:layout>
        <c:manualLayout>
          <c:xMode val="edge"/>
          <c:yMode val="edge"/>
          <c:x val="0.25900424663761296"/>
          <c:y val="1.9662862907132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4917300084694"/>
          <c:y val="0.21629213483146087"/>
          <c:w val="0.38297900760101616"/>
          <c:h val="0.7078651685393258"/>
        </c:manualLayout>
      </c:layout>
      <c:radarChart>
        <c:radarStyle val="marker"/>
        <c:varyColors val="0"/>
        <c:ser>
          <c:idx val="0"/>
          <c:order val="0"/>
          <c:tx>
            <c:strRef>
              <c:f>Result_office!$P$7</c:f>
              <c:strCache>
                <c:ptCount val="1"/>
                <c:pt idx="0">
                  <c:v>adequacy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Result_office!$O$8:$O$12</c:f>
              <c:strCache>
                <c:ptCount val="5"/>
                <c:pt idx="0">
                  <c:v>1. Energy Use/GHG Emissions</c:v>
                </c:pt>
                <c:pt idx="1">
                  <c:v>2. Water Use</c:v>
                </c:pt>
                <c:pt idx="2">
                  <c:v>3. Materials/Safety</c:v>
                </c:pt>
                <c:pt idx="3">
                  <c:v>4. Biodiversity/Land Use</c:v>
                </c:pt>
                <c:pt idx="4">
                  <c:v>5. Indoor Environment</c:v>
                </c:pt>
              </c:strCache>
            </c:strRef>
          </c:cat>
          <c:val>
            <c:numRef>
              <c:f>Result_office!$P$8:$P$12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49096"/>
        <c:axId val="100549488"/>
      </c:radarChart>
      <c:catAx>
        <c:axId val="10054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ja-JP"/>
          </a:p>
        </c:txPr>
        <c:crossAx val="100549488"/>
        <c:crosses val="autoZero"/>
        <c:auto val="0"/>
        <c:lblAlgn val="ctr"/>
        <c:lblOffset val="100"/>
        <c:noMultiLvlLbl val="0"/>
      </c:catAx>
      <c:valAx>
        <c:axId val="1005494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5490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Result_office!$P$23</c:f>
          <c:strCache>
            <c:ptCount val="1"/>
            <c:pt idx="0">
              <c:v>=&gt;30,000m2</c:v>
            </c:pt>
          </c:strCache>
        </c:strRef>
      </c:tx>
      <c:layout>
        <c:manualLayout>
          <c:xMode val="edge"/>
          <c:yMode val="edge"/>
          <c:x val="0.41839414551244636"/>
          <c:y val="3.37662337662337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49016641452346"/>
          <c:y val="0.11948067101343222"/>
          <c:w val="0.86233043864978343"/>
          <c:h val="0.651948878790684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Result_office!$P$23</c:f>
              <c:strCache>
                <c:ptCount val="1"/>
                <c:pt idx="0">
                  <c:v>=&gt;30,000m2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Result_office!$O$24:$O$48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</c:numCache>
            </c:numRef>
          </c:cat>
          <c:val>
            <c:numRef>
              <c:f>Result_office!$P$24:$P$48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13</c:v>
                </c:pt>
                <c:pt idx="7">
                  <c:v>16</c:v>
                </c:pt>
                <c:pt idx="8">
                  <c:v>26</c:v>
                </c:pt>
                <c:pt idx="9">
                  <c:v>34</c:v>
                </c:pt>
                <c:pt idx="10">
                  <c:v>42</c:v>
                </c:pt>
                <c:pt idx="11">
                  <c:v>30</c:v>
                </c:pt>
                <c:pt idx="12">
                  <c:v>19</c:v>
                </c:pt>
                <c:pt idx="13">
                  <c:v>21</c:v>
                </c:pt>
                <c:pt idx="14">
                  <c:v>15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</c:ser>
        <c:ser>
          <c:idx val="2"/>
          <c:order val="1"/>
          <c:tx>
            <c:strRef>
              <c:f>Result_office!$Q$23</c:f>
              <c:strCache>
                <c:ptCount val="1"/>
                <c:pt idx="0">
                  <c:v>subject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Result_office!$O$24:$O$48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</c:numCache>
            </c:numRef>
          </c:cat>
          <c:val>
            <c:numRef>
              <c:f>Result_office!$Q$24:$Q$48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2126440"/>
        <c:axId val="112118992"/>
      </c:barChart>
      <c:catAx>
        <c:axId val="11212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Primary energy consumption intensity </a:t>
                </a:r>
                <a:r>
                  <a:rPr lang="ja-JP" sz="1200" b="1"/>
                  <a:t>[</a:t>
                </a:r>
                <a:r>
                  <a:rPr lang="en-US" sz="1200" b="1"/>
                  <a:t>measured value</a:t>
                </a:r>
                <a:r>
                  <a:rPr lang="ja-JP" sz="1200" b="1"/>
                  <a:t>](MJ/</a:t>
                </a:r>
                <a:r>
                  <a:rPr lang="en-US" sz="1200" b="1"/>
                  <a:t>m2-yr)</a:t>
                </a:r>
                <a:endParaRPr lang="ja-JP" sz="1200" b="1"/>
              </a:p>
            </c:rich>
          </c:tx>
          <c:layout>
            <c:manualLayout>
              <c:xMode val="edge"/>
              <c:yMode val="edge"/>
              <c:x val="0.21123978669795149"/>
              <c:y val="0.916884298406506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11211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ctr" rtl="0">
                  <a:defRPr sz="1200" b="1"/>
                </a:pPr>
                <a:r>
                  <a:rPr lang="en-US" sz="1200" b="1"/>
                  <a:t>Number of buildings</a:t>
                </a:r>
                <a:endParaRPr lang="ja-JP" sz="1200" b="1"/>
              </a:p>
              <a:p>
                <a:pPr algn="ctr" rtl="0">
                  <a:defRPr sz="1200" b="1"/>
                </a:pPr>
                <a:endParaRPr lang="ja-JP" sz="1200" b="1"/>
              </a:p>
            </c:rich>
          </c:tx>
          <c:layout>
            <c:manualLayout>
              <c:xMode val="edge"/>
              <c:yMode val="edge"/>
              <c:x val="2.5906822161601964E-2"/>
              <c:y val="0.35584470123052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126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200" b="1"/>
            </a:pPr>
            <a:r>
              <a:rPr lang="en-US" sz="1200" b="1"/>
              <a:t>All Building</a:t>
            </a:r>
            <a:endParaRPr lang="ja-JP" sz="1200" b="1"/>
          </a:p>
        </c:rich>
      </c:tx>
      <c:layout>
        <c:manualLayout>
          <c:xMode val="edge"/>
          <c:yMode val="edge"/>
          <c:x val="0.45618571434226829"/>
          <c:y val="4.1096072668335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61956508830061"/>
          <c:y val="0.13356795621348039"/>
          <c:w val="0.86626572130972312"/>
          <c:h val="0.632916597135623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Result_office!$P$54</c:f>
              <c:strCache>
                <c:ptCount val="1"/>
                <c:pt idx="0">
                  <c:v>Water consumption intensity [measured value] (L/m2/yr)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Result_office!$O$55:$O$79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Result_office!$P$55:$P$79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75</c:v>
                </c:pt>
                <c:pt idx="2">
                  <c:v>148</c:v>
                </c:pt>
                <c:pt idx="3">
                  <c:v>199</c:v>
                </c:pt>
                <c:pt idx="4">
                  <c:v>222</c:v>
                </c:pt>
                <c:pt idx="5">
                  <c:v>233</c:v>
                </c:pt>
                <c:pt idx="6">
                  <c:v>236</c:v>
                </c:pt>
                <c:pt idx="7">
                  <c:v>189</c:v>
                </c:pt>
                <c:pt idx="8">
                  <c:v>163</c:v>
                </c:pt>
                <c:pt idx="9">
                  <c:v>135</c:v>
                </c:pt>
                <c:pt idx="10">
                  <c:v>131</c:v>
                </c:pt>
                <c:pt idx="11">
                  <c:v>75</c:v>
                </c:pt>
                <c:pt idx="12">
                  <c:v>48</c:v>
                </c:pt>
                <c:pt idx="13">
                  <c:v>47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16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</c:ser>
        <c:ser>
          <c:idx val="2"/>
          <c:order val="1"/>
          <c:tx>
            <c:strRef>
              <c:f>Result_office!$Q$54</c:f>
              <c:strCache>
                <c:ptCount val="1"/>
                <c:pt idx="0">
                  <c:v>subject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Result_office!$O$55:$O$79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Result_office!$Q$55:$Q$79</c:f>
              <c:numCache>
                <c:formatCode>General</c:formatCode>
                <c:ptCount val="25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2123304"/>
        <c:axId val="112119384"/>
      </c:barChart>
      <c:catAx>
        <c:axId val="112123304"/>
        <c:scaling>
          <c:orientation val="minMax"/>
        </c:scaling>
        <c:delete val="0"/>
        <c:axPos val="b"/>
        <c:title>
          <c:tx>
            <c:strRef>
              <c:f>Result_office!$P$54</c:f>
              <c:strCache>
                <c:ptCount val="1"/>
                <c:pt idx="0">
                  <c:v>Water consumption intensity [measured value] (L/m2/yr)</c:v>
                </c:pt>
              </c:strCache>
            </c:strRef>
          </c:tx>
          <c:layout>
            <c:manualLayout>
              <c:xMode val="edge"/>
              <c:yMode val="edge"/>
              <c:x val="0.27205019036384853"/>
              <c:y val="0.906849263596920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/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112119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9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ctr" rtl="0">
                  <a:defRPr sz="1200" b="1"/>
                </a:pPr>
                <a:r>
                  <a:rPr lang="en-US" sz="1200" b="1"/>
                  <a:t>Number of buildings</a:t>
                </a:r>
                <a:endParaRPr lang="ja-JP" sz="1200" b="1"/>
              </a:p>
              <a:p>
                <a:pPr algn="ctr" rtl="0">
                  <a:defRPr sz="1200" b="1"/>
                </a:pPr>
                <a:endParaRPr lang="ja-JP" sz="1200" b="1"/>
              </a:p>
            </c:rich>
          </c:tx>
          <c:layout>
            <c:manualLayout>
              <c:xMode val="edge"/>
              <c:yMode val="edge"/>
              <c:x val="2.3726380192296257E-2"/>
              <c:y val="0.346535028071094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123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27027027027029E-2"/>
          <c:y val="7.4074967146112392E-2"/>
          <c:w val="0.93918918918918914"/>
          <c:h val="0.876553777895663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Result_retail!$O$16</c:f>
              <c:strCache>
                <c:ptCount val="1"/>
                <c:pt idx="0">
                  <c:v>Red star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Result_retail!$O$17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Result_retail!$P$16</c:f>
              <c:strCache>
                <c:ptCount val="1"/>
                <c:pt idx="0">
                  <c:v>stars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Result_retail!$P$17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2124480"/>
        <c:axId val="112120168"/>
      </c:barChart>
      <c:catAx>
        <c:axId val="11212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120168"/>
        <c:crosses val="autoZero"/>
        <c:auto val="1"/>
        <c:lblAlgn val="ctr"/>
        <c:lblOffset val="100"/>
        <c:noMultiLvlLbl val="0"/>
      </c:catAx>
      <c:valAx>
        <c:axId val="112120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21244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r>
              <a:rPr lang="en-US" altLang="ja-JP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Degree of adequacy per category</a:t>
            </a:r>
            <a:endParaRPr lang="ja-JP" altLang="ja-JP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2276122809817226"/>
          <c:y val="4.2386429614944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4917300084672"/>
          <c:y val="0.21629213483146068"/>
          <c:w val="0.38297900760101605"/>
          <c:h val="0.7078651685393258"/>
        </c:manualLayout>
      </c:layout>
      <c:radarChart>
        <c:radarStyle val="marker"/>
        <c:varyColors val="0"/>
        <c:ser>
          <c:idx val="0"/>
          <c:order val="0"/>
          <c:tx>
            <c:strRef>
              <c:f>Result_retail!$P$7</c:f>
              <c:strCache>
                <c:ptCount val="1"/>
                <c:pt idx="0">
                  <c:v>adequacy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Result_retail!$O$8:$O$12</c:f>
              <c:strCache>
                <c:ptCount val="5"/>
                <c:pt idx="0">
                  <c:v>1. Energy Use/GHG Emissions</c:v>
                </c:pt>
                <c:pt idx="1">
                  <c:v>2. Water Use</c:v>
                </c:pt>
                <c:pt idx="2">
                  <c:v>3. Materials/Safety</c:v>
                </c:pt>
                <c:pt idx="3">
                  <c:v>4. Biodiversity/Land Use</c:v>
                </c:pt>
                <c:pt idx="4">
                  <c:v>5. Indoor Environment</c:v>
                </c:pt>
              </c:strCache>
            </c:strRef>
          </c:cat>
          <c:val>
            <c:numRef>
              <c:f>Result_retail!$P$8:$P$12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21344"/>
        <c:axId val="112125656"/>
      </c:radarChart>
      <c:catAx>
        <c:axId val="11212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125656"/>
        <c:crosses val="autoZero"/>
        <c:auto val="0"/>
        <c:lblAlgn val="ctr"/>
        <c:lblOffset val="100"/>
        <c:noMultiLvlLbl val="0"/>
      </c:catAx>
      <c:valAx>
        <c:axId val="112125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1213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27027027027046E-2"/>
          <c:y val="7.4074967146112419E-2"/>
          <c:w val="0.93918918918918914"/>
          <c:h val="0.876553777895663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Result_logistics!$O$16</c:f>
              <c:strCache>
                <c:ptCount val="1"/>
                <c:pt idx="0">
                  <c:v>Red star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Result_logistics!$O$17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Result_logistics!$P$16</c:f>
              <c:strCache>
                <c:ptCount val="1"/>
                <c:pt idx="0">
                  <c:v>stars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Result_logistics!$P$17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2122912"/>
        <c:axId val="112123696"/>
      </c:barChart>
      <c:catAx>
        <c:axId val="112122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123696"/>
        <c:crosses val="autoZero"/>
        <c:auto val="1"/>
        <c:lblAlgn val="ctr"/>
        <c:lblOffset val="100"/>
        <c:noMultiLvlLbl val="0"/>
      </c:catAx>
      <c:valAx>
        <c:axId val="112123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21229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r>
              <a:rPr lang="en-US" altLang="ja-JP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Degree of adequacy per category</a:t>
            </a:r>
            <a:endParaRPr lang="ja-JP" altLang="ja-JP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845267069603322"/>
          <c:y val="1.9662862907132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4917300084694"/>
          <c:y val="0.21629213483146087"/>
          <c:w val="0.38297900760101616"/>
          <c:h val="0.7078651685393258"/>
        </c:manualLayout>
      </c:layout>
      <c:radarChart>
        <c:radarStyle val="marker"/>
        <c:varyColors val="0"/>
        <c:ser>
          <c:idx val="0"/>
          <c:order val="0"/>
          <c:tx>
            <c:strRef>
              <c:f>Result_logistics!$P$7</c:f>
              <c:strCache>
                <c:ptCount val="1"/>
                <c:pt idx="0">
                  <c:v>adequacy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Result_logistics!$O$8:$O$12</c:f>
              <c:strCache>
                <c:ptCount val="5"/>
                <c:pt idx="0">
                  <c:v>1. Energy Use/GHG Emissions</c:v>
                </c:pt>
                <c:pt idx="1">
                  <c:v>2. Water Use</c:v>
                </c:pt>
                <c:pt idx="2">
                  <c:v>3. Materials/Safety</c:v>
                </c:pt>
                <c:pt idx="3">
                  <c:v>4. Biodiversity/Land Use</c:v>
                </c:pt>
                <c:pt idx="4">
                  <c:v>5. Indoor Environment</c:v>
                </c:pt>
              </c:strCache>
            </c:strRef>
          </c:cat>
          <c:val>
            <c:numRef>
              <c:f>Result_logistics!$P$8:$P$12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35320"/>
        <c:axId val="111038456"/>
      </c:radarChart>
      <c:catAx>
        <c:axId val="11103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38456"/>
        <c:crosses val="autoZero"/>
        <c:auto val="0"/>
        <c:lblAlgn val="ctr"/>
        <c:lblOffset val="100"/>
        <c:noMultiLvlLbl val="0"/>
      </c:catAx>
      <c:valAx>
        <c:axId val="1110384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353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15</xdr:row>
      <xdr:rowOff>47625</xdr:rowOff>
    </xdr:from>
    <xdr:to>
      <xdr:col>8</xdr:col>
      <xdr:colOff>666750</xdr:colOff>
      <xdr:row>19</xdr:row>
      <xdr:rowOff>95250</xdr:rowOff>
    </xdr:to>
    <xdr:graphicFrame macro="">
      <xdr:nvGraphicFramePr>
        <xdr:cNvPr id="1682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87965</xdr:colOff>
      <xdr:row>1</xdr:row>
      <xdr:rowOff>107015</xdr:rowOff>
    </xdr:from>
    <xdr:to>
      <xdr:col>23</xdr:col>
      <xdr:colOff>5579409</xdr:colOff>
      <xdr:row>21</xdr:row>
      <xdr:rowOff>154640</xdr:rowOff>
    </xdr:to>
    <xdr:graphicFrame macro="">
      <xdr:nvGraphicFramePr>
        <xdr:cNvPr id="16822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76761</xdr:colOff>
      <xdr:row>22</xdr:row>
      <xdr:rowOff>110378</xdr:rowOff>
    </xdr:from>
    <xdr:to>
      <xdr:col>23</xdr:col>
      <xdr:colOff>5591736</xdr:colOff>
      <xdr:row>44</xdr:row>
      <xdr:rowOff>112060</xdr:rowOff>
    </xdr:to>
    <xdr:graphicFrame macro="">
      <xdr:nvGraphicFramePr>
        <xdr:cNvPr id="16822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70597</xdr:colOff>
      <xdr:row>45</xdr:row>
      <xdr:rowOff>78441</xdr:rowOff>
    </xdr:from>
    <xdr:to>
      <xdr:col>23</xdr:col>
      <xdr:colOff>5591735</xdr:colOff>
      <xdr:row>68</xdr:row>
      <xdr:rowOff>67236</xdr:rowOff>
    </xdr:to>
    <xdr:graphicFrame macro="">
      <xdr:nvGraphicFramePr>
        <xdr:cNvPr id="16823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257733</xdr:colOff>
      <xdr:row>1</xdr:row>
      <xdr:rowOff>123266</xdr:rowOff>
    </xdr:from>
    <xdr:to>
      <xdr:col>12</xdr:col>
      <xdr:colOff>873704</xdr:colOff>
      <xdr:row>4</xdr:row>
      <xdr:rowOff>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4468" y="291354"/>
          <a:ext cx="2801118" cy="381001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1</xdr:row>
      <xdr:rowOff>44824</xdr:rowOff>
    </xdr:from>
    <xdr:to>
      <xdr:col>8</xdr:col>
      <xdr:colOff>546978</xdr:colOff>
      <xdr:row>4</xdr:row>
      <xdr:rowOff>146238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212912"/>
          <a:ext cx="5690478" cy="605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15</xdr:row>
      <xdr:rowOff>47625</xdr:rowOff>
    </xdr:from>
    <xdr:to>
      <xdr:col>8</xdr:col>
      <xdr:colOff>666750</xdr:colOff>
      <xdr:row>19</xdr:row>
      <xdr:rowOff>95250</xdr:rowOff>
    </xdr:to>
    <xdr:graphicFrame macro="">
      <xdr:nvGraphicFramePr>
        <xdr:cNvPr id="16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112061</xdr:colOff>
      <xdr:row>1</xdr:row>
      <xdr:rowOff>129428</xdr:rowOff>
    </xdr:from>
    <xdr:to>
      <xdr:col>23</xdr:col>
      <xdr:colOff>5580529</xdr:colOff>
      <xdr:row>21</xdr:row>
      <xdr:rowOff>177053</xdr:rowOff>
    </xdr:to>
    <xdr:graphicFrame macro="">
      <xdr:nvGraphicFramePr>
        <xdr:cNvPr id="161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295836</xdr:colOff>
      <xdr:row>1</xdr:row>
      <xdr:rowOff>123265</xdr:rowOff>
    </xdr:from>
    <xdr:to>
      <xdr:col>12</xdr:col>
      <xdr:colOff>897239</xdr:colOff>
      <xdr:row>4</xdr:row>
      <xdr:rowOff>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2011" y="294715"/>
          <a:ext cx="2792153" cy="391086"/>
        </a:xfrm>
        <a:prstGeom prst="rect">
          <a:avLst/>
        </a:prstGeom>
      </xdr:spPr>
    </xdr:pic>
    <xdr:clientData/>
  </xdr:twoCellAnchor>
  <xdr:twoCellAnchor editAs="oneCell">
    <xdr:from>
      <xdr:col>1</xdr:col>
      <xdr:colOff>27506</xdr:colOff>
      <xdr:row>1</xdr:row>
      <xdr:rowOff>87610</xdr:rowOff>
    </xdr:from>
    <xdr:to>
      <xdr:col>8</xdr:col>
      <xdr:colOff>529660</xdr:colOff>
      <xdr:row>5</xdr:row>
      <xdr:rowOff>20936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51" y="260792"/>
          <a:ext cx="5714927" cy="6260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15</xdr:row>
      <xdr:rowOff>47625</xdr:rowOff>
    </xdr:from>
    <xdr:to>
      <xdr:col>8</xdr:col>
      <xdr:colOff>666750</xdr:colOff>
      <xdr:row>19</xdr:row>
      <xdr:rowOff>95250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54350</xdr:colOff>
      <xdr:row>1</xdr:row>
      <xdr:rowOff>140634</xdr:rowOff>
    </xdr:from>
    <xdr:to>
      <xdr:col>23</xdr:col>
      <xdr:colOff>5500969</xdr:colOff>
      <xdr:row>21</xdr:row>
      <xdr:rowOff>188259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282949</xdr:colOff>
      <xdr:row>1</xdr:row>
      <xdr:rowOff>89647</xdr:rowOff>
    </xdr:from>
    <xdr:to>
      <xdr:col>12</xdr:col>
      <xdr:colOff>881063</xdr:colOff>
      <xdr:row>3</xdr:row>
      <xdr:rowOff>134471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1980" y="268241"/>
          <a:ext cx="2788864" cy="3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21713</xdr:colOff>
      <xdr:row>1</xdr:row>
      <xdr:rowOff>57430</xdr:rowOff>
    </xdr:from>
    <xdr:to>
      <xdr:col>8</xdr:col>
      <xdr:colOff>523867</xdr:colOff>
      <xdr:row>4</xdr:row>
      <xdr:rowOff>158844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88" y="236024"/>
          <a:ext cx="5669467" cy="601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282575</xdr:colOff>
      <xdr:row>0</xdr:row>
      <xdr:rowOff>104775</xdr:rowOff>
    </xdr:from>
    <xdr:to>
      <xdr:col>16</xdr:col>
      <xdr:colOff>444340</xdr:colOff>
      <xdr:row>36</xdr:row>
      <xdr:rowOff>53941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4400550" y="104775"/>
          <a:ext cx="7010400" cy="61245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80000" rIns="180000" bIns="180000" anchor="t" upright="1"/>
        <a:lstStyle/>
        <a:p>
          <a:pPr algn="l" rtl="0">
            <a:defRPr sz="1000"/>
          </a:pPr>
          <a:r>
            <a:rPr lang="ja-JP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Comprehensive Assessment System for Buil</a:t>
          </a:r>
          <a:r>
            <a:rPr lang="en-US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</a:t>
          </a:r>
          <a:r>
            <a:rPr lang="ja-JP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Environment</a:t>
          </a:r>
          <a:r>
            <a:rPr lang="en-US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ja-JP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Efficiency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CASBEE for </a:t>
          </a:r>
          <a:r>
            <a:rPr lang="en-US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Market Promotion </a:t>
          </a:r>
          <a:r>
            <a:rPr lang="ja-JP" altLang="ja-JP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Assessment Software</a:t>
          </a:r>
          <a:endParaRPr lang="en-US" altLang="ja-JP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Microsoft Excel 20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CASBEE-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e_20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v.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1.0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Published in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2019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Software development: Japan Sustainable Building Consortium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(JSBC)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(Research Committee, Comprehensive Assessment System for Buil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Environment Efficiency)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Planning and publication: Institute for Building Environment and Energy Conservation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(IBEC)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Inquiries concerning software content, etc. :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Inquiries concerning the content of this software should be sent by e-mail only to the address below. A few days may be required before you receive a reply. Please refer to the manuals for Microsoft Windows, Microsoft Excel 20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and other software for instructions on their use.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Institute for Building Environment and Energy Conservation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2F Zenkyouren Building Kojimachi-kan, 3-5-1 Kojimachi, Chiyoda-ku, Tokyo 102-0083 Japan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 casbee-info@ibec.or.jp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URL: http://www.ibec.or.jp/</a:t>
          </a:r>
          <a:endParaRPr lang="ja-JP" altLang="ja-JP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Copyright ©20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Institute for Building Environment and Energy Conservation (IBEC)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111125</xdr:colOff>
      <xdr:row>0</xdr:row>
      <xdr:rowOff>104775</xdr:rowOff>
    </xdr:from>
    <xdr:to>
      <xdr:col>6</xdr:col>
      <xdr:colOff>149225</xdr:colOff>
      <xdr:row>36</xdr:row>
      <xdr:rowOff>53941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114300" y="104775"/>
          <a:ext cx="4152900" cy="61245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80000" rIns="180000" bIns="180000" anchor="t" upright="1"/>
        <a:lstStyle/>
        <a:p>
          <a:pPr rtl="0"/>
          <a:r>
            <a:rPr lang="ja-JP" altLang="ja-JP" sz="1100" b="1" i="0" u="sng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 Notes(Conditions of Use)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Microsoft Excel 20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is a registered trademark of Microsoft Corporation in the United States of America and other countries.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Other company names and product names are trademarks or registered trademarks of the companies concerned.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CASBEE for 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Market Promotion </a:t>
          </a:r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consists of data files that were developed using Microsoft Excel 20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These data files are protected by copyright law. They may not be duplicated or transferred (even in modified form) without the consent of the developers, authors, planners, and publishers.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This restriction does not apply to the use of input data and output results prepared on this software by its users. In such cases, the data concerned should include a statement to the effect that it was prepared using this assessment software. Note that the additional consent of Microsoft Corporation may be required for the use of screen images.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We accept no liability for the results of using this software or its instruction manual.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The specifications of this software and the contents of the operation manual are subject to change without prior notice.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7) This software was created using Microsoft Excel 20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 do not guarantee its operation on all computers.</a:t>
          </a:r>
          <a:endParaRPr lang="ja-JP" altLang="ja-JP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113"/>
  <sheetViews>
    <sheetView showGridLines="0" tabSelected="1" zoomScale="85" zoomScaleNormal="85" zoomScaleSheetLayoutView="85" workbookViewId="0">
      <selection activeCell="C89" sqref="C89"/>
    </sheetView>
  </sheetViews>
  <sheetFormatPr defaultColWidth="9" defaultRowHeight="13.5" customHeight="1" x14ac:dyDescent="0.2"/>
  <cols>
    <col min="1" max="1" width="1.875" style="1" customWidth="1"/>
    <col min="2" max="2" width="1.25" style="1" customWidth="1"/>
    <col min="3" max="3" width="11.625" style="1" customWidth="1"/>
    <col min="4" max="4" width="7.625" style="1" customWidth="1"/>
    <col min="5" max="5" width="5.125" style="60" customWidth="1"/>
    <col min="6" max="7" width="13" style="1" customWidth="1"/>
    <col min="8" max="8" width="16.25" style="1" customWidth="1"/>
    <col min="9" max="9" width="20.625" style="1" customWidth="1"/>
    <col min="10" max="10" width="8.75" style="1" customWidth="1"/>
    <col min="11" max="11" width="18.125" style="1" customWidth="1"/>
    <col min="12" max="12" width="10.625" style="1" customWidth="1"/>
    <col min="13" max="13" width="12.125" style="1" customWidth="1"/>
    <col min="14" max="14" width="1.875" style="1" customWidth="1"/>
    <col min="15" max="22" width="7.375" style="1" hidden="1" customWidth="1"/>
    <col min="23" max="23" width="9" style="1" customWidth="1"/>
    <col min="24" max="24" width="73.5" style="1" customWidth="1"/>
    <col min="25" max="16384" width="9" style="1"/>
  </cols>
  <sheetData>
    <row r="2" spans="2:17" ht="13.5" customHeight="1" x14ac:dyDescent="0.2">
      <c r="I2" s="361" t="s">
        <v>455</v>
      </c>
      <c r="J2" s="361"/>
    </row>
    <row r="3" spans="2:17" ht="13.5" customHeight="1" x14ac:dyDescent="0.2">
      <c r="I3" s="361"/>
      <c r="J3" s="361"/>
    </row>
    <row r="4" spans="2:17" ht="13.5" customHeight="1" x14ac:dyDescent="0.2">
      <c r="I4" s="361"/>
      <c r="J4" s="361"/>
    </row>
    <row r="5" spans="2:17" ht="14.25" x14ac:dyDescent="0.2">
      <c r="C5" s="2"/>
      <c r="D5" s="2"/>
      <c r="E5" s="45"/>
      <c r="F5" s="2"/>
      <c r="G5" s="2"/>
      <c r="H5" s="2"/>
      <c r="I5" s="49" t="s">
        <v>525</v>
      </c>
      <c r="J5" s="2"/>
      <c r="K5" s="2"/>
      <c r="L5" s="49" t="s">
        <v>515</v>
      </c>
      <c r="M5" s="49" t="s">
        <v>523</v>
      </c>
      <c r="N5" s="2"/>
    </row>
    <row r="6" spans="2:17" ht="15.75" thickBot="1" x14ac:dyDescent="0.25">
      <c r="B6" s="101"/>
      <c r="C6" s="102" t="s">
        <v>65</v>
      </c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2"/>
    </row>
    <row r="7" spans="2:17" ht="14.25" x14ac:dyDescent="0.2">
      <c r="B7" s="6"/>
      <c r="C7" s="7" t="s">
        <v>35</v>
      </c>
      <c r="D7" s="380" t="s">
        <v>57</v>
      </c>
      <c r="E7" s="381"/>
      <c r="F7" s="381"/>
      <c r="G7" s="381"/>
      <c r="H7" s="63" t="s">
        <v>41</v>
      </c>
      <c r="I7" s="38">
        <v>9000</v>
      </c>
      <c r="J7" s="8" t="s">
        <v>53</v>
      </c>
      <c r="K7" s="7" t="s">
        <v>48</v>
      </c>
      <c r="L7" s="12" t="s">
        <v>62</v>
      </c>
      <c r="M7" s="14"/>
      <c r="N7" s="2"/>
      <c r="O7" s="61" t="s">
        <v>427</v>
      </c>
      <c r="P7" s="61" t="s">
        <v>445</v>
      </c>
      <c r="Q7" s="62"/>
    </row>
    <row r="8" spans="2:17" ht="14.25" x14ac:dyDescent="0.2">
      <c r="B8" s="6"/>
      <c r="C8" s="7" t="s">
        <v>36</v>
      </c>
      <c r="D8" s="380" t="s">
        <v>58</v>
      </c>
      <c r="E8" s="380"/>
      <c r="F8" s="380"/>
      <c r="G8" s="380"/>
      <c r="H8" s="63" t="s">
        <v>42</v>
      </c>
      <c r="I8" s="38">
        <v>8500</v>
      </c>
      <c r="J8" s="8" t="s">
        <v>53</v>
      </c>
      <c r="K8" s="7" t="s">
        <v>49</v>
      </c>
      <c r="L8" s="382" t="s">
        <v>16</v>
      </c>
      <c r="M8" s="383"/>
      <c r="N8" s="2"/>
      <c r="O8" s="61" t="str">
        <f>C22</f>
        <v>1. Energy Use/GHG Emissions</v>
      </c>
      <c r="P8" s="64">
        <f>C39/D39</f>
        <v>0</v>
      </c>
      <c r="Q8" s="65"/>
    </row>
    <row r="9" spans="2:17" ht="14.25" x14ac:dyDescent="0.2">
      <c r="B9" s="6"/>
      <c r="C9" s="237" t="s">
        <v>37</v>
      </c>
      <c r="D9" s="380" t="s">
        <v>59</v>
      </c>
      <c r="E9" s="381"/>
      <c r="F9" s="381"/>
      <c r="G9" s="381"/>
      <c r="H9" s="63" t="s">
        <v>43</v>
      </c>
      <c r="I9" s="38">
        <v>50000</v>
      </c>
      <c r="J9" s="8" t="s">
        <v>53</v>
      </c>
      <c r="K9" s="7" t="s">
        <v>50</v>
      </c>
      <c r="L9" s="12" t="s">
        <v>63</v>
      </c>
      <c r="M9" s="14"/>
      <c r="N9" s="2"/>
      <c r="O9" s="61" t="str">
        <f>C41</f>
        <v>2. Water Use</v>
      </c>
      <c r="P9" s="64">
        <f>C51/D51</f>
        <v>0</v>
      </c>
      <c r="Q9" s="65"/>
    </row>
    <row r="10" spans="2:17" ht="14.25" x14ac:dyDescent="0.2">
      <c r="B10" s="6"/>
      <c r="C10" s="7" t="s">
        <v>38</v>
      </c>
      <c r="D10" s="380" t="s">
        <v>60</v>
      </c>
      <c r="E10" s="380"/>
      <c r="F10" s="380"/>
      <c r="G10" s="384"/>
      <c r="H10" s="63" t="s">
        <v>44</v>
      </c>
      <c r="I10" s="12" t="s">
        <v>54</v>
      </c>
      <c r="J10" s="8"/>
      <c r="K10" s="347" t="s">
        <v>524</v>
      </c>
      <c r="L10" s="67"/>
      <c r="M10" s="68"/>
      <c r="N10" s="2"/>
      <c r="O10" s="61" t="str">
        <f>C53</f>
        <v>3. Materials/Safety</v>
      </c>
      <c r="P10" s="64">
        <f>C77/D77</f>
        <v>0</v>
      </c>
      <c r="Q10" s="65"/>
    </row>
    <row r="11" spans="2:17" ht="14.25" x14ac:dyDescent="0.2">
      <c r="B11" s="6"/>
      <c r="C11" s="7" t="s">
        <v>39</v>
      </c>
      <c r="D11" s="382" t="s">
        <v>61</v>
      </c>
      <c r="E11" s="382"/>
      <c r="F11" s="382"/>
      <c r="G11" s="382"/>
      <c r="H11" s="63" t="s">
        <v>45</v>
      </c>
      <c r="I11" s="12" t="s">
        <v>55</v>
      </c>
      <c r="J11" s="8"/>
      <c r="K11" s="7" t="s">
        <v>51</v>
      </c>
      <c r="L11" s="385" t="s">
        <v>16</v>
      </c>
      <c r="M11" s="386"/>
      <c r="N11" s="2"/>
      <c r="O11" s="61" t="str">
        <f>C79</f>
        <v>4. Biodiversity/Land Use</v>
      </c>
      <c r="P11" s="64">
        <f>C95/D95</f>
        <v>0</v>
      </c>
      <c r="Q11" s="65"/>
    </row>
    <row r="12" spans="2:17" ht="14.25" x14ac:dyDescent="0.2">
      <c r="B12" s="6"/>
      <c r="C12" s="66" t="s">
        <v>40</v>
      </c>
      <c r="D12" s="62"/>
      <c r="E12" s="62"/>
      <c r="F12" s="371" t="s">
        <v>23</v>
      </c>
      <c r="G12" s="372"/>
      <c r="H12" s="63" t="s">
        <v>46</v>
      </c>
      <c r="I12" s="38" t="s">
        <v>0</v>
      </c>
      <c r="J12" s="8" t="s">
        <v>56</v>
      </c>
      <c r="K12" s="7" t="s">
        <v>52</v>
      </c>
      <c r="L12" s="69" t="s">
        <v>64</v>
      </c>
      <c r="M12" s="33"/>
      <c r="N12" s="2"/>
      <c r="O12" s="61" t="str">
        <f>C97</f>
        <v>5. Indoor Environment</v>
      </c>
      <c r="P12" s="64">
        <f>C111/D111</f>
        <v>0</v>
      </c>
      <c r="Q12" s="65"/>
    </row>
    <row r="13" spans="2:17" ht="14.25" x14ac:dyDescent="0.2">
      <c r="B13" s="9"/>
      <c r="C13" s="10"/>
      <c r="D13" s="10"/>
      <c r="E13" s="10"/>
      <c r="F13" s="10"/>
      <c r="G13" s="10"/>
      <c r="H13" s="70" t="s">
        <v>47</v>
      </c>
      <c r="I13" s="13" t="s">
        <v>0</v>
      </c>
      <c r="J13" s="71" t="s">
        <v>425</v>
      </c>
      <c r="K13" s="348" t="s">
        <v>531</v>
      </c>
      <c r="L13" s="42"/>
      <c r="M13" s="43"/>
      <c r="N13" s="2"/>
      <c r="O13" s="61"/>
      <c r="P13" s="61"/>
      <c r="Q13" s="62"/>
    </row>
    <row r="14" spans="2:17" ht="3.95" customHeight="1" x14ac:dyDescent="0.2">
      <c r="C14" s="2"/>
      <c r="D14" s="2"/>
      <c r="E14" s="45"/>
      <c r="F14" s="2"/>
      <c r="G14" s="2"/>
      <c r="H14" s="2"/>
      <c r="I14" s="2"/>
      <c r="J14" s="2"/>
      <c r="K14" s="2"/>
      <c r="L14" s="2"/>
      <c r="M14" s="2"/>
      <c r="N14" s="2"/>
    </row>
    <row r="15" spans="2:17" ht="15" x14ac:dyDescent="0.2">
      <c r="B15" s="3"/>
      <c r="C15" s="4" t="s">
        <v>66</v>
      </c>
      <c r="D15" s="4"/>
      <c r="E15" s="46"/>
      <c r="F15" s="4"/>
      <c r="G15" s="4"/>
      <c r="H15" s="4"/>
      <c r="I15" s="4"/>
      <c r="J15" s="4"/>
      <c r="K15" s="4"/>
      <c r="L15" s="4"/>
      <c r="M15" s="5"/>
      <c r="N15" s="2"/>
    </row>
    <row r="16" spans="2:17" ht="14.25" x14ac:dyDescent="0.2">
      <c r="B16" s="15"/>
      <c r="E16" s="72"/>
      <c r="F16" s="16"/>
      <c r="G16" s="16"/>
      <c r="H16" s="16"/>
      <c r="I16" s="16"/>
      <c r="J16" s="16"/>
      <c r="K16" s="7" t="s">
        <v>482</v>
      </c>
      <c r="L16" s="7" t="s">
        <v>73</v>
      </c>
      <c r="M16" s="18">
        <v>78</v>
      </c>
      <c r="N16" s="2"/>
      <c r="O16" s="61" t="s">
        <v>428</v>
      </c>
      <c r="P16" s="61" t="s">
        <v>429</v>
      </c>
      <c r="Q16" s="62"/>
    </row>
    <row r="17" spans="2:22" ht="14.25" x14ac:dyDescent="0.2">
      <c r="B17" s="15"/>
      <c r="C17" s="29">
        <f>C39+C51+C77+C95+C111</f>
        <v>0</v>
      </c>
      <c r="D17" s="30" t="s">
        <v>17</v>
      </c>
      <c r="E17" s="52" t="s">
        <v>67</v>
      </c>
      <c r="F17" s="16"/>
      <c r="G17" s="16"/>
      <c r="H17" s="16"/>
      <c r="I17" s="16"/>
      <c r="J17" s="16"/>
      <c r="K17" s="7" t="s">
        <v>483</v>
      </c>
      <c r="L17" s="7" t="s">
        <v>73</v>
      </c>
      <c r="M17" s="18">
        <v>66</v>
      </c>
      <c r="N17" s="2"/>
      <c r="O17" s="61">
        <f>IF(C17&gt;=M16,5,IF(C17&gt;=M17,4,IF(C17&gt;=M18,3,IF(C17&gt;=M19,2,0))))</f>
        <v>0</v>
      </c>
      <c r="P17" s="61">
        <f>5-O17</f>
        <v>5</v>
      </c>
      <c r="Q17" s="62"/>
    </row>
    <row r="18" spans="2:22" ht="14.25" x14ac:dyDescent="0.2">
      <c r="B18" s="15"/>
      <c r="C18" s="53" t="s">
        <v>68</v>
      </c>
      <c r="D18" s="31" t="s">
        <v>69</v>
      </c>
      <c r="E18" s="47"/>
      <c r="F18" s="16"/>
      <c r="G18" s="16"/>
      <c r="H18" s="16"/>
      <c r="I18" s="16"/>
      <c r="J18" s="16"/>
      <c r="K18" s="7" t="s">
        <v>484</v>
      </c>
      <c r="L18" s="7" t="s">
        <v>72</v>
      </c>
      <c r="M18" s="18">
        <v>60</v>
      </c>
      <c r="N18" s="2"/>
    </row>
    <row r="19" spans="2:22" ht="14.25" x14ac:dyDescent="0.2">
      <c r="B19" s="15"/>
      <c r="C19" s="16"/>
      <c r="D19" s="16"/>
      <c r="E19" s="47"/>
      <c r="F19" s="16"/>
      <c r="G19" s="16"/>
      <c r="H19" s="16"/>
      <c r="I19" s="16"/>
      <c r="J19" s="16"/>
      <c r="K19" s="7" t="s">
        <v>485</v>
      </c>
      <c r="L19" s="7" t="s">
        <v>73</v>
      </c>
      <c r="M19" s="18">
        <v>50</v>
      </c>
      <c r="N19" s="2"/>
      <c r="O19" s="61" t="s">
        <v>430</v>
      </c>
    </row>
    <row r="20" spans="2:22" ht="14.25" x14ac:dyDescent="0.2">
      <c r="B20" s="19"/>
      <c r="C20" s="10" t="s">
        <v>70</v>
      </c>
      <c r="D20" s="20"/>
      <c r="E20" s="48"/>
      <c r="F20" s="20"/>
      <c r="G20" s="20"/>
      <c r="H20" s="20"/>
      <c r="I20" s="20"/>
      <c r="J20" s="20"/>
      <c r="K20" s="10"/>
      <c r="L20" s="10"/>
      <c r="M20" s="21"/>
      <c r="N20" s="2"/>
      <c r="O20" s="61" t="s">
        <v>431</v>
      </c>
    </row>
    <row r="21" spans="2:22" ht="3.95" customHeight="1" x14ac:dyDescent="0.2">
      <c r="C21" s="2"/>
      <c r="D21" s="2"/>
      <c r="E21" s="49"/>
      <c r="F21" s="2"/>
      <c r="G21" s="2"/>
      <c r="H21" s="2"/>
      <c r="I21" s="2"/>
      <c r="J21" s="2"/>
      <c r="K21" s="2"/>
      <c r="L21" s="2"/>
      <c r="M21" s="2"/>
      <c r="N21" s="2"/>
    </row>
    <row r="22" spans="2:22" ht="15" x14ac:dyDescent="0.2">
      <c r="B22" s="3"/>
      <c r="C22" s="4" t="s">
        <v>74</v>
      </c>
      <c r="D22" s="4"/>
      <c r="E22" s="50"/>
      <c r="F22" s="4"/>
      <c r="G22" s="4"/>
      <c r="H22" s="4"/>
      <c r="I22" s="4"/>
      <c r="J22" s="4"/>
      <c r="K22" s="4"/>
      <c r="L22" s="4"/>
      <c r="M22" s="5"/>
      <c r="N22" s="2"/>
      <c r="S22" s="1" t="s">
        <v>436</v>
      </c>
    </row>
    <row r="23" spans="2:22" ht="14.25" x14ac:dyDescent="0.2">
      <c r="B23" s="15"/>
      <c r="C23" s="7" t="s">
        <v>75</v>
      </c>
      <c r="D23" s="7"/>
      <c r="E23" s="7"/>
      <c r="F23" s="7"/>
      <c r="G23" s="7"/>
      <c r="H23" s="7"/>
      <c r="I23" s="7"/>
      <c r="J23" s="54"/>
      <c r="K23" s="22" t="s">
        <v>456</v>
      </c>
      <c r="L23" s="54" t="s">
        <v>82</v>
      </c>
      <c r="M23" s="8"/>
      <c r="N23" s="2"/>
      <c r="O23" s="61" t="s">
        <v>432</v>
      </c>
      <c r="P23" s="61" t="str">
        <f>IF($I$9&gt;=30000,V23,IF($I$9&gt;=10000,U23,T23))</f>
        <v>=&gt;30,000m2</v>
      </c>
      <c r="Q23" s="61" t="s">
        <v>446</v>
      </c>
      <c r="S23" s="61" t="s">
        <v>432</v>
      </c>
      <c r="T23" s="1" t="s">
        <v>433</v>
      </c>
      <c r="U23" s="219" t="s">
        <v>434</v>
      </c>
      <c r="V23" s="219" t="s">
        <v>435</v>
      </c>
    </row>
    <row r="24" spans="2:22" ht="26.25" customHeight="1" x14ac:dyDescent="0.2">
      <c r="B24" s="15"/>
      <c r="C24" s="55"/>
      <c r="D24" s="7"/>
      <c r="E24" s="238" t="s">
        <v>79</v>
      </c>
      <c r="F24" s="7"/>
      <c r="G24" s="387" t="s">
        <v>84</v>
      </c>
      <c r="H24" s="387"/>
      <c r="I24" s="387"/>
      <c r="J24" s="7"/>
      <c r="K24" s="7"/>
      <c r="L24" s="7"/>
      <c r="M24" s="8"/>
      <c r="N24" s="2"/>
      <c r="O24" s="73">
        <f t="shared" ref="O24:O51" si="0">S24</f>
        <v>0</v>
      </c>
      <c r="P24" s="61">
        <f>IF($I$9&gt;=30000,V24,IF($I$9&gt;=10000,U24,T24))</f>
        <v>0</v>
      </c>
      <c r="Q24" s="61">
        <f t="shared" ref="Q24:Q51" si="1">IF(AND($L$32&gt;=O24,$L$32&lt;O25),P24,0)</f>
        <v>0</v>
      </c>
      <c r="S24" s="221">
        <v>0</v>
      </c>
      <c r="T24" s="74">
        <v>6</v>
      </c>
      <c r="U24" s="74">
        <v>0</v>
      </c>
      <c r="V24" s="74">
        <v>0</v>
      </c>
    </row>
    <row r="25" spans="2:22" ht="14.25" x14ac:dyDescent="0.2">
      <c r="B25" s="15"/>
      <c r="C25" s="225"/>
      <c r="D25" s="57" t="s">
        <v>426</v>
      </c>
      <c r="E25" s="7"/>
      <c r="F25" s="22" t="s">
        <v>87</v>
      </c>
      <c r="G25" s="365"/>
      <c r="H25" s="366"/>
      <c r="I25" s="367"/>
      <c r="J25" s="7"/>
      <c r="K25" s="22" t="s">
        <v>89</v>
      </c>
      <c r="L25" s="234"/>
      <c r="M25" s="8" t="s">
        <v>526</v>
      </c>
      <c r="N25" s="2"/>
      <c r="O25" s="73">
        <f t="shared" si="0"/>
        <v>200</v>
      </c>
      <c r="P25" s="61">
        <f t="shared" ref="P25:P51" si="2">IF($I$9&gt;=30000,V25,IF($I$9&gt;=10000,U25,T25))</f>
        <v>2</v>
      </c>
      <c r="Q25" s="61">
        <f t="shared" si="1"/>
        <v>0</v>
      </c>
      <c r="S25" s="221">
        <v>200</v>
      </c>
      <c r="T25" s="74">
        <v>44</v>
      </c>
      <c r="U25" s="74">
        <v>0</v>
      </c>
      <c r="V25" s="74">
        <v>2</v>
      </c>
    </row>
    <row r="26" spans="2:22" ht="14.25" x14ac:dyDescent="0.2">
      <c r="B26" s="15"/>
      <c r="C26" s="232" t="s">
        <v>448</v>
      </c>
      <c r="D26" s="232" t="s">
        <v>76</v>
      </c>
      <c r="E26" s="7"/>
      <c r="F26" s="7"/>
      <c r="G26" s="368"/>
      <c r="H26" s="369"/>
      <c r="I26" s="370"/>
      <c r="J26" s="7"/>
      <c r="K26" s="7"/>
      <c r="L26" s="7"/>
      <c r="M26" s="8"/>
      <c r="N26" s="2"/>
      <c r="O26" s="73">
        <f t="shared" si="0"/>
        <v>400</v>
      </c>
      <c r="P26" s="61">
        <f t="shared" si="2"/>
        <v>3</v>
      </c>
      <c r="Q26" s="61">
        <f t="shared" si="1"/>
        <v>0</v>
      </c>
      <c r="S26" s="221">
        <v>400</v>
      </c>
      <c r="T26" s="74">
        <v>62</v>
      </c>
      <c r="U26" s="74">
        <v>4</v>
      </c>
      <c r="V26" s="74">
        <v>3</v>
      </c>
    </row>
    <row r="27" spans="2:22" ht="15" x14ac:dyDescent="0.2">
      <c r="B27" s="15"/>
      <c r="C27" s="225"/>
      <c r="D27" s="224">
        <v>25</v>
      </c>
      <c r="E27" s="58">
        <v>1.1000000000000001</v>
      </c>
      <c r="F27" s="59" t="s">
        <v>86</v>
      </c>
      <c r="G27" s="7"/>
      <c r="H27" s="7"/>
      <c r="I27" s="7"/>
      <c r="J27" s="7"/>
      <c r="K27" s="7"/>
      <c r="L27" s="7"/>
      <c r="M27" s="8"/>
      <c r="N27" s="2"/>
      <c r="O27" s="73">
        <f t="shared" ref="O27:O35" si="3">S27</f>
        <v>600</v>
      </c>
      <c r="P27" s="61">
        <f t="shared" ref="P27:P35" si="4">IF($I$9&gt;=30000,V27,IF($I$9&gt;=10000,U27,T27))</f>
        <v>4</v>
      </c>
      <c r="Q27" s="61">
        <f t="shared" si="1"/>
        <v>0</v>
      </c>
      <c r="S27" s="221">
        <v>600</v>
      </c>
      <c r="T27" s="74">
        <v>88</v>
      </c>
      <c r="U27" s="74">
        <v>8</v>
      </c>
      <c r="V27" s="74">
        <v>4</v>
      </c>
    </row>
    <row r="28" spans="2:22" ht="15" x14ac:dyDescent="0.2">
      <c r="B28" s="15"/>
      <c r="C28" s="7"/>
      <c r="D28" s="22"/>
      <c r="E28" s="58"/>
      <c r="F28" s="59"/>
      <c r="G28" s="365"/>
      <c r="H28" s="366"/>
      <c r="I28" s="367"/>
      <c r="J28" s="7"/>
      <c r="K28" s="22" t="s">
        <v>90</v>
      </c>
      <c r="L28" s="235"/>
      <c r="M28" s="8" t="s">
        <v>526</v>
      </c>
      <c r="N28" s="2"/>
      <c r="O28" s="73">
        <f t="shared" si="3"/>
        <v>800</v>
      </c>
      <c r="P28" s="61">
        <f t="shared" si="4"/>
        <v>8</v>
      </c>
      <c r="Q28" s="61">
        <f t="shared" si="1"/>
        <v>0</v>
      </c>
      <c r="S28" s="221">
        <v>800</v>
      </c>
      <c r="T28" s="74">
        <v>163</v>
      </c>
      <c r="U28" s="74">
        <v>19</v>
      </c>
      <c r="V28" s="74">
        <v>8</v>
      </c>
    </row>
    <row r="29" spans="2:22" ht="14.25" x14ac:dyDescent="0.2">
      <c r="B29" s="15"/>
      <c r="C29" s="7"/>
      <c r="D29" s="7"/>
      <c r="E29" s="7"/>
      <c r="F29" s="22"/>
      <c r="G29" s="373"/>
      <c r="H29" s="374"/>
      <c r="I29" s="375"/>
      <c r="J29" s="7"/>
      <c r="K29" s="22" t="s">
        <v>91</v>
      </c>
      <c r="L29" s="235"/>
      <c r="M29" s="8" t="s">
        <v>527</v>
      </c>
      <c r="N29" s="2"/>
      <c r="O29" s="73">
        <f t="shared" si="3"/>
        <v>1000</v>
      </c>
      <c r="P29" s="61">
        <f t="shared" si="4"/>
        <v>7</v>
      </c>
      <c r="Q29" s="61">
        <f t="shared" si="1"/>
        <v>0</v>
      </c>
      <c r="S29" s="221">
        <v>1000</v>
      </c>
      <c r="T29" s="74">
        <v>226</v>
      </c>
      <c r="U29" s="74">
        <v>43</v>
      </c>
      <c r="V29" s="74">
        <v>7</v>
      </c>
    </row>
    <row r="30" spans="2:22" ht="15.75" x14ac:dyDescent="0.2">
      <c r="B30" s="15"/>
      <c r="C30" s="7"/>
      <c r="D30" s="7"/>
      <c r="E30" s="7"/>
      <c r="F30" s="7"/>
      <c r="G30" s="368"/>
      <c r="H30" s="369"/>
      <c r="I30" s="370"/>
      <c r="J30" s="7"/>
      <c r="K30" s="22" t="s">
        <v>92</v>
      </c>
      <c r="L30" s="235"/>
      <c r="M30" s="8" t="s">
        <v>528</v>
      </c>
      <c r="N30" s="2"/>
      <c r="O30" s="73">
        <f t="shared" si="3"/>
        <v>1200</v>
      </c>
      <c r="P30" s="61">
        <f t="shared" si="4"/>
        <v>13</v>
      </c>
      <c r="Q30" s="61">
        <f t="shared" si="1"/>
        <v>0</v>
      </c>
      <c r="S30" s="221">
        <v>1200</v>
      </c>
      <c r="T30" s="74">
        <v>233</v>
      </c>
      <c r="U30" s="74">
        <v>71</v>
      </c>
      <c r="V30" s="74">
        <v>13</v>
      </c>
    </row>
    <row r="31" spans="2:22" ht="15" x14ac:dyDescent="0.2">
      <c r="B31" s="15"/>
      <c r="C31" s="225"/>
      <c r="D31" s="224">
        <v>5</v>
      </c>
      <c r="E31" s="58" t="s">
        <v>1</v>
      </c>
      <c r="F31" s="59" t="s">
        <v>88</v>
      </c>
      <c r="G31" s="7"/>
      <c r="H31" s="7"/>
      <c r="I31" s="7"/>
      <c r="J31" s="7"/>
      <c r="K31" s="7"/>
      <c r="L31" s="7"/>
      <c r="M31" s="8"/>
      <c r="N31" s="2"/>
      <c r="O31" s="73">
        <f t="shared" si="3"/>
        <v>1400</v>
      </c>
      <c r="P31" s="61">
        <f t="shared" si="4"/>
        <v>16</v>
      </c>
      <c r="Q31" s="61">
        <f t="shared" si="1"/>
        <v>16</v>
      </c>
      <c r="S31" s="221">
        <v>1400</v>
      </c>
      <c r="T31" s="74">
        <v>219</v>
      </c>
      <c r="U31" s="74">
        <v>94</v>
      </c>
      <c r="V31" s="74">
        <v>16</v>
      </c>
    </row>
    <row r="32" spans="2:22" ht="15" x14ac:dyDescent="0.2">
      <c r="B32" s="15"/>
      <c r="C32" s="7"/>
      <c r="D32" s="22"/>
      <c r="E32" s="58"/>
      <c r="F32" s="59"/>
      <c r="G32" s="365"/>
      <c r="H32" s="366"/>
      <c r="I32" s="367"/>
      <c r="J32" s="7"/>
      <c r="K32" s="22" t="s">
        <v>465</v>
      </c>
      <c r="L32" s="235">
        <v>1554</v>
      </c>
      <c r="M32" s="8" t="s">
        <v>526</v>
      </c>
      <c r="N32" s="2"/>
      <c r="O32" s="73">
        <f t="shared" si="3"/>
        <v>1600</v>
      </c>
      <c r="P32" s="61">
        <f t="shared" si="4"/>
        <v>26</v>
      </c>
      <c r="Q32" s="61">
        <f t="shared" si="1"/>
        <v>0</v>
      </c>
      <c r="S32" s="221">
        <v>1600</v>
      </c>
      <c r="T32" s="74">
        <v>157</v>
      </c>
      <c r="U32" s="74">
        <v>83</v>
      </c>
      <c r="V32" s="74">
        <v>26</v>
      </c>
    </row>
    <row r="33" spans="2:22" ht="14.25" x14ac:dyDescent="0.2">
      <c r="B33" s="15"/>
      <c r="C33" s="7"/>
      <c r="D33" s="7"/>
      <c r="E33" s="7"/>
      <c r="F33" s="22"/>
      <c r="G33" s="373"/>
      <c r="H33" s="374"/>
      <c r="I33" s="375"/>
      <c r="J33" s="7"/>
      <c r="K33" s="22" t="s">
        <v>91</v>
      </c>
      <c r="L33" s="235"/>
      <c r="M33" s="8" t="s">
        <v>527</v>
      </c>
      <c r="N33" s="2"/>
      <c r="O33" s="73">
        <f t="shared" si="3"/>
        <v>1800</v>
      </c>
      <c r="P33" s="61">
        <f t="shared" si="4"/>
        <v>34</v>
      </c>
      <c r="Q33" s="61">
        <f t="shared" si="1"/>
        <v>0</v>
      </c>
      <c r="S33" s="221">
        <v>1800</v>
      </c>
      <c r="T33" s="74">
        <v>115</v>
      </c>
      <c r="U33" s="74">
        <v>65</v>
      </c>
      <c r="V33" s="74">
        <v>34</v>
      </c>
    </row>
    <row r="34" spans="2:22" ht="15.75" x14ac:dyDescent="0.2">
      <c r="B34" s="15"/>
      <c r="C34" s="7"/>
      <c r="D34" s="7"/>
      <c r="E34" s="22"/>
      <c r="F34" s="7"/>
      <c r="G34" s="368"/>
      <c r="H34" s="369"/>
      <c r="I34" s="370"/>
      <c r="J34" s="7"/>
      <c r="K34" s="22" t="s">
        <v>92</v>
      </c>
      <c r="L34" s="235"/>
      <c r="M34" s="8" t="s">
        <v>528</v>
      </c>
      <c r="N34" s="2"/>
      <c r="O34" s="73">
        <f t="shared" si="3"/>
        <v>2000</v>
      </c>
      <c r="P34" s="61">
        <f t="shared" si="4"/>
        <v>42</v>
      </c>
      <c r="Q34" s="61">
        <f t="shared" si="1"/>
        <v>0</v>
      </c>
      <c r="S34" s="221">
        <v>2000</v>
      </c>
      <c r="T34" s="74">
        <v>79</v>
      </c>
      <c r="U34" s="74">
        <v>56</v>
      </c>
      <c r="V34" s="74">
        <v>42</v>
      </c>
    </row>
    <row r="35" spans="2:22" ht="15" x14ac:dyDescent="0.2">
      <c r="B35" s="15"/>
      <c r="C35" s="7"/>
      <c r="D35" s="224">
        <v>0</v>
      </c>
      <c r="E35" s="58">
        <v>1.3</v>
      </c>
      <c r="F35" s="56" t="s">
        <v>93</v>
      </c>
      <c r="G35" s="7"/>
      <c r="H35" s="7"/>
      <c r="I35" s="22" t="s">
        <v>100</v>
      </c>
      <c r="J35" s="7"/>
      <c r="K35" s="7"/>
      <c r="L35" s="7"/>
      <c r="M35" s="8"/>
      <c r="N35" s="2"/>
      <c r="O35" s="73">
        <f t="shared" si="3"/>
        <v>2200</v>
      </c>
      <c r="P35" s="61">
        <f t="shared" si="4"/>
        <v>30</v>
      </c>
      <c r="Q35" s="61">
        <f t="shared" si="1"/>
        <v>0</v>
      </c>
      <c r="S35" s="221">
        <v>2200</v>
      </c>
      <c r="T35" s="74">
        <v>52</v>
      </c>
      <c r="U35" s="74">
        <v>47</v>
      </c>
      <c r="V35" s="74">
        <v>30</v>
      </c>
    </row>
    <row r="36" spans="2:22" ht="14.25" hidden="1" x14ac:dyDescent="0.2">
      <c r="B36" s="15"/>
      <c r="C36" s="7"/>
      <c r="D36" s="22"/>
      <c r="E36" s="22"/>
      <c r="F36" s="22"/>
      <c r="G36" s="362"/>
      <c r="H36" s="363"/>
      <c r="I36" s="364"/>
      <c r="J36" s="7"/>
      <c r="K36" s="7"/>
      <c r="L36" s="235"/>
      <c r="M36" s="8"/>
      <c r="N36" s="2"/>
      <c r="O36" s="73">
        <f t="shared" si="0"/>
        <v>2400</v>
      </c>
      <c r="P36" s="61">
        <f t="shared" si="2"/>
        <v>19</v>
      </c>
      <c r="Q36" s="61">
        <f t="shared" si="1"/>
        <v>0</v>
      </c>
      <c r="S36" s="221">
        <v>2400</v>
      </c>
      <c r="T36" s="74">
        <v>36</v>
      </c>
      <c r="U36" s="74">
        <v>29</v>
      </c>
      <c r="V36" s="74">
        <v>19</v>
      </c>
    </row>
    <row r="37" spans="2:22" ht="15" x14ac:dyDescent="0.2">
      <c r="B37" s="15"/>
      <c r="C37" s="225"/>
      <c r="D37" s="224">
        <v>5</v>
      </c>
      <c r="E37" s="58">
        <v>1.4</v>
      </c>
      <c r="F37" s="59" t="s">
        <v>95</v>
      </c>
      <c r="G37" s="7"/>
      <c r="H37" s="7"/>
      <c r="I37" s="7"/>
      <c r="J37" s="7"/>
      <c r="K37" s="7"/>
      <c r="L37" s="7"/>
      <c r="M37" s="8"/>
      <c r="N37" s="2"/>
      <c r="O37" s="73">
        <f t="shared" si="0"/>
        <v>2600</v>
      </c>
      <c r="P37" s="61">
        <f t="shared" si="2"/>
        <v>21</v>
      </c>
      <c r="Q37" s="61">
        <f t="shared" si="1"/>
        <v>0</v>
      </c>
      <c r="S37" s="220">
        <v>2600</v>
      </c>
      <c r="T37" s="74">
        <v>24</v>
      </c>
      <c r="U37" s="74">
        <v>18</v>
      </c>
      <c r="V37" s="74">
        <v>21</v>
      </c>
    </row>
    <row r="38" spans="2:22" ht="14.25" x14ac:dyDescent="0.2">
      <c r="B38" s="15"/>
      <c r="C38" s="7"/>
      <c r="D38" s="22"/>
      <c r="E38" s="22"/>
      <c r="F38" s="22"/>
      <c r="G38" s="362"/>
      <c r="H38" s="363"/>
      <c r="I38" s="364"/>
      <c r="J38" s="7"/>
      <c r="K38" s="22" t="s">
        <v>97</v>
      </c>
      <c r="L38" s="235"/>
      <c r="M38" s="8" t="s">
        <v>2</v>
      </c>
      <c r="N38" s="2"/>
      <c r="O38" s="73">
        <f t="shared" si="0"/>
        <v>2800</v>
      </c>
      <c r="P38" s="61">
        <f t="shared" si="2"/>
        <v>15</v>
      </c>
      <c r="Q38" s="61">
        <f t="shared" si="1"/>
        <v>0</v>
      </c>
      <c r="S38" s="221">
        <v>2800</v>
      </c>
      <c r="T38" s="74">
        <v>22</v>
      </c>
      <c r="U38" s="74">
        <v>26</v>
      </c>
      <c r="V38" s="74">
        <v>15</v>
      </c>
    </row>
    <row r="39" spans="2:22" ht="14.25" x14ac:dyDescent="0.2">
      <c r="B39" s="15"/>
      <c r="C39" s="223">
        <f>C25+C27+C31+C35+C37</f>
        <v>0</v>
      </c>
      <c r="D39" s="228">
        <v>35</v>
      </c>
      <c r="E39" s="56" t="s">
        <v>96</v>
      </c>
      <c r="F39" s="7"/>
      <c r="G39" s="7"/>
      <c r="H39" s="7"/>
      <c r="I39" s="7"/>
      <c r="J39" s="7"/>
      <c r="K39" s="7"/>
      <c r="L39" s="7"/>
      <c r="M39" s="8"/>
      <c r="N39" s="2"/>
      <c r="O39" s="73">
        <f t="shared" si="0"/>
        <v>3000</v>
      </c>
      <c r="P39" s="61">
        <f t="shared" si="2"/>
        <v>5</v>
      </c>
      <c r="Q39" s="61">
        <f t="shared" si="1"/>
        <v>0</v>
      </c>
      <c r="S39" s="221">
        <v>3000</v>
      </c>
      <c r="T39" s="74">
        <v>10</v>
      </c>
      <c r="U39" s="74">
        <v>8</v>
      </c>
      <c r="V39" s="74">
        <v>5</v>
      </c>
    </row>
    <row r="40" spans="2:22" ht="14.25" x14ac:dyDescent="0.2">
      <c r="B40" s="15"/>
      <c r="C40" s="16"/>
      <c r="D40" s="16"/>
      <c r="E40" s="47"/>
      <c r="F40" s="16"/>
      <c r="G40" s="16"/>
      <c r="H40" s="16"/>
      <c r="I40" s="16"/>
      <c r="J40" s="16"/>
      <c r="K40" s="16"/>
      <c r="L40" s="16"/>
      <c r="M40" s="17"/>
      <c r="N40" s="2"/>
      <c r="O40" s="73">
        <f t="shared" si="0"/>
        <v>3200</v>
      </c>
      <c r="P40" s="61">
        <f t="shared" si="2"/>
        <v>6</v>
      </c>
      <c r="Q40" s="61">
        <f t="shared" si="1"/>
        <v>0</v>
      </c>
      <c r="S40" s="221">
        <v>3200</v>
      </c>
      <c r="T40" s="74">
        <v>11</v>
      </c>
      <c r="U40" s="74">
        <v>6</v>
      </c>
      <c r="V40" s="74">
        <v>6</v>
      </c>
    </row>
    <row r="41" spans="2:22" ht="15" x14ac:dyDescent="0.2">
      <c r="B41" s="23"/>
      <c r="C41" s="24" t="s">
        <v>101</v>
      </c>
      <c r="D41" s="336"/>
      <c r="E41" s="337"/>
      <c r="F41" s="336"/>
      <c r="G41" s="336"/>
      <c r="H41" s="336"/>
      <c r="I41" s="336"/>
      <c r="J41" s="336"/>
      <c r="K41" s="336"/>
      <c r="L41" s="336"/>
      <c r="M41" s="338"/>
      <c r="N41" s="2"/>
      <c r="O41" s="73">
        <f t="shared" si="0"/>
        <v>3400</v>
      </c>
      <c r="P41" s="61">
        <f t="shared" si="2"/>
        <v>11</v>
      </c>
      <c r="Q41" s="61">
        <f t="shared" si="1"/>
        <v>0</v>
      </c>
      <c r="S41" s="221">
        <v>3400</v>
      </c>
      <c r="T41" s="74">
        <v>7</v>
      </c>
      <c r="U41" s="74">
        <v>8</v>
      </c>
      <c r="V41" s="74">
        <v>11</v>
      </c>
    </row>
    <row r="42" spans="2:22" ht="14.25" x14ac:dyDescent="0.2">
      <c r="B42" s="15"/>
      <c r="C42" s="7" t="s">
        <v>75</v>
      </c>
      <c r="D42" s="7"/>
      <c r="E42" s="7"/>
      <c r="F42" s="7"/>
      <c r="G42" s="7"/>
      <c r="H42" s="7"/>
      <c r="I42" s="7"/>
      <c r="J42" s="54"/>
      <c r="K42" s="22" t="s">
        <v>81</v>
      </c>
      <c r="L42" s="54" t="s">
        <v>82</v>
      </c>
      <c r="M42" s="8"/>
      <c r="N42" s="2"/>
      <c r="O42" s="73">
        <f t="shared" si="0"/>
        <v>3600</v>
      </c>
      <c r="P42" s="61">
        <f t="shared" si="2"/>
        <v>4</v>
      </c>
      <c r="Q42" s="61">
        <f t="shared" si="1"/>
        <v>0</v>
      </c>
      <c r="S42" s="221">
        <v>3600</v>
      </c>
      <c r="T42" s="74">
        <v>10</v>
      </c>
      <c r="U42" s="74">
        <v>4</v>
      </c>
      <c r="V42" s="74">
        <v>4</v>
      </c>
    </row>
    <row r="43" spans="2:22" ht="24" customHeight="1" x14ac:dyDescent="0.2">
      <c r="B43" s="15"/>
      <c r="C43" s="55"/>
      <c r="D43" s="7"/>
      <c r="E43" s="238" t="s">
        <v>102</v>
      </c>
      <c r="F43" s="7"/>
      <c r="G43" s="387" t="s">
        <v>458</v>
      </c>
      <c r="H43" s="387"/>
      <c r="I43" s="387"/>
      <c r="J43" s="7"/>
      <c r="K43" s="7"/>
      <c r="L43" s="7"/>
      <c r="M43" s="8"/>
      <c r="N43" s="2"/>
      <c r="O43" s="73">
        <f t="shared" si="0"/>
        <v>3800</v>
      </c>
      <c r="P43" s="61">
        <f t="shared" si="2"/>
        <v>5</v>
      </c>
      <c r="Q43" s="61">
        <f t="shared" si="1"/>
        <v>0</v>
      </c>
      <c r="S43" s="221">
        <v>3800</v>
      </c>
      <c r="T43" s="74">
        <v>5</v>
      </c>
      <c r="U43" s="74">
        <v>5</v>
      </c>
      <c r="V43" s="74">
        <v>5</v>
      </c>
    </row>
    <row r="44" spans="2:22" ht="20.100000000000001" customHeight="1" x14ac:dyDescent="0.2">
      <c r="B44" s="15"/>
      <c r="C44" s="232" t="s">
        <v>448</v>
      </c>
      <c r="D44" s="232" t="s">
        <v>76</v>
      </c>
      <c r="E44" s="7"/>
      <c r="F44" s="22" t="s">
        <v>103</v>
      </c>
      <c r="G44" s="362"/>
      <c r="H44" s="363"/>
      <c r="I44" s="364"/>
      <c r="J44" s="7"/>
      <c r="K44" s="22" t="s">
        <v>107</v>
      </c>
      <c r="L44" s="40"/>
      <c r="M44" s="8" t="s">
        <v>529</v>
      </c>
      <c r="N44" s="2"/>
      <c r="O44" s="73">
        <f t="shared" si="0"/>
        <v>4000</v>
      </c>
      <c r="P44" s="61">
        <f t="shared" si="2"/>
        <v>4</v>
      </c>
      <c r="Q44" s="61">
        <f t="shared" si="1"/>
        <v>0</v>
      </c>
      <c r="S44" s="221">
        <v>4000</v>
      </c>
      <c r="T44" s="74">
        <v>6</v>
      </c>
      <c r="U44" s="74">
        <v>5</v>
      </c>
      <c r="V44" s="74">
        <v>4</v>
      </c>
    </row>
    <row r="45" spans="2:22" ht="15" x14ac:dyDescent="0.2">
      <c r="B45" s="15"/>
      <c r="C45" s="225"/>
      <c r="D45" s="224">
        <v>5</v>
      </c>
      <c r="E45" s="58" t="s">
        <v>3</v>
      </c>
      <c r="F45" s="59" t="s">
        <v>104</v>
      </c>
      <c r="G45" s="7"/>
      <c r="H45" s="7"/>
      <c r="I45" s="7"/>
      <c r="J45" s="7"/>
      <c r="K45" s="22"/>
      <c r="L45" s="7"/>
      <c r="M45" s="8"/>
      <c r="N45" s="2"/>
      <c r="O45" s="73">
        <f>S45</f>
        <v>4200</v>
      </c>
      <c r="P45" s="61">
        <f>IF($I$9&gt;=30000,V45,IF($I$9&gt;=10000,U45,T45))</f>
        <v>1</v>
      </c>
      <c r="Q45" s="61">
        <f t="shared" si="1"/>
        <v>0</v>
      </c>
      <c r="S45" s="221">
        <v>4200</v>
      </c>
      <c r="T45" s="74">
        <v>4</v>
      </c>
      <c r="U45" s="74">
        <v>6</v>
      </c>
      <c r="V45" s="74">
        <v>1</v>
      </c>
    </row>
    <row r="46" spans="2:22" ht="15" x14ac:dyDescent="0.2">
      <c r="B46" s="15"/>
      <c r="C46" s="7"/>
      <c r="D46" s="22"/>
      <c r="E46" s="58"/>
      <c r="F46" s="59"/>
      <c r="G46" s="362"/>
      <c r="H46" s="363"/>
      <c r="I46" s="364"/>
      <c r="J46" s="7"/>
      <c r="K46" s="22" t="s">
        <v>108</v>
      </c>
      <c r="L46" s="40"/>
      <c r="M46" s="8" t="s">
        <v>529</v>
      </c>
      <c r="N46" s="2"/>
      <c r="O46" s="73">
        <f>S46</f>
        <v>4400</v>
      </c>
      <c r="P46" s="61">
        <f>IF($I$9&gt;=30000,V46,IF($I$9&gt;=10000,U46,T46))</f>
        <v>2</v>
      </c>
      <c r="Q46" s="61">
        <f t="shared" si="1"/>
        <v>0</v>
      </c>
      <c r="S46" s="221">
        <v>4400</v>
      </c>
      <c r="T46" s="74">
        <v>4</v>
      </c>
      <c r="U46" s="74">
        <v>3</v>
      </c>
      <c r="V46" s="74">
        <v>2</v>
      </c>
    </row>
    <row r="47" spans="2:22" ht="15" x14ac:dyDescent="0.2">
      <c r="B47" s="15"/>
      <c r="C47" s="7"/>
      <c r="D47" s="224">
        <v>0</v>
      </c>
      <c r="E47" s="58" t="s">
        <v>4</v>
      </c>
      <c r="F47" s="59" t="s">
        <v>106</v>
      </c>
      <c r="G47" s="7"/>
      <c r="H47" s="7"/>
      <c r="I47" s="22" t="s">
        <v>100</v>
      </c>
      <c r="J47" s="7"/>
      <c r="K47" s="22"/>
      <c r="L47" s="7"/>
      <c r="M47" s="8"/>
      <c r="N47" s="2"/>
      <c r="O47" s="73">
        <f>S47</f>
        <v>4600</v>
      </c>
      <c r="P47" s="61">
        <f>IF($I$9&gt;=30000,V47,IF($I$9&gt;=10000,U47,T47))</f>
        <v>3</v>
      </c>
      <c r="Q47" s="61">
        <f t="shared" si="1"/>
        <v>0</v>
      </c>
      <c r="S47" s="221">
        <v>4600</v>
      </c>
      <c r="T47" s="74">
        <v>1</v>
      </c>
      <c r="U47" s="74">
        <v>0</v>
      </c>
      <c r="V47" s="74">
        <v>3</v>
      </c>
    </row>
    <row r="48" spans="2:22" ht="14.25" hidden="1" x14ac:dyDescent="0.2">
      <c r="B48" s="15"/>
      <c r="C48" s="7"/>
      <c r="D48" s="22"/>
      <c r="E48" s="7"/>
      <c r="F48" s="7"/>
      <c r="G48" s="362"/>
      <c r="H48" s="363"/>
      <c r="I48" s="364"/>
      <c r="J48" s="7"/>
      <c r="K48" s="22"/>
      <c r="L48" s="40"/>
      <c r="M48" s="8"/>
      <c r="N48" s="2"/>
      <c r="O48" s="73">
        <f>S48</f>
        <v>4800</v>
      </c>
      <c r="P48" s="61">
        <f>IF($I$9&gt;=30000,V48,IF($I$9&gt;=10000,U48,T48))</f>
        <v>0</v>
      </c>
      <c r="Q48" s="61">
        <f t="shared" si="1"/>
        <v>0</v>
      </c>
      <c r="S48" s="221">
        <v>4800</v>
      </c>
      <c r="T48" s="74">
        <v>2</v>
      </c>
      <c r="U48" s="74">
        <v>0</v>
      </c>
      <c r="V48" s="74">
        <v>0</v>
      </c>
    </row>
    <row r="49" spans="2:22" ht="15" x14ac:dyDescent="0.2">
      <c r="B49" s="15"/>
      <c r="C49" s="225"/>
      <c r="D49" s="224">
        <v>5</v>
      </c>
      <c r="E49" s="58">
        <v>2.2999999999999998</v>
      </c>
      <c r="F49" s="59" t="s">
        <v>105</v>
      </c>
      <c r="G49" s="7"/>
      <c r="H49" s="7"/>
      <c r="I49" s="7"/>
      <c r="J49" s="7"/>
      <c r="K49" s="22"/>
      <c r="L49" s="7"/>
      <c r="M49" s="8"/>
      <c r="N49" s="2"/>
      <c r="O49" s="73">
        <f t="shared" si="0"/>
        <v>5000</v>
      </c>
      <c r="P49" s="61">
        <f t="shared" si="2"/>
        <v>0</v>
      </c>
      <c r="Q49" s="61">
        <f t="shared" si="1"/>
        <v>0</v>
      </c>
      <c r="S49" s="221">
        <v>5000</v>
      </c>
      <c r="T49" s="74"/>
      <c r="U49" s="74"/>
      <c r="V49" s="74"/>
    </row>
    <row r="50" spans="2:22" ht="14.25" x14ac:dyDescent="0.2">
      <c r="B50" s="15"/>
      <c r="C50" s="7"/>
      <c r="D50" s="22"/>
      <c r="E50" s="22"/>
      <c r="F50" s="22"/>
      <c r="G50" s="362"/>
      <c r="H50" s="363"/>
      <c r="I50" s="364"/>
      <c r="J50" s="7"/>
      <c r="K50" s="22" t="s">
        <v>109</v>
      </c>
      <c r="L50" s="40"/>
      <c r="M50" s="8" t="s">
        <v>529</v>
      </c>
      <c r="N50" s="2"/>
      <c r="O50" s="73">
        <f t="shared" si="0"/>
        <v>5200</v>
      </c>
      <c r="P50" s="61">
        <f>IF($I$9&gt;=30000,V50,IF($I$9&gt;=10000,U50,T50))</f>
        <v>0</v>
      </c>
      <c r="Q50" s="61">
        <f t="shared" si="1"/>
        <v>0</v>
      </c>
      <c r="S50" s="221">
        <v>5200</v>
      </c>
      <c r="T50" s="74"/>
      <c r="U50" s="74"/>
      <c r="V50" s="74"/>
    </row>
    <row r="51" spans="2:22" ht="14.25" x14ac:dyDescent="0.2">
      <c r="B51" s="15"/>
      <c r="C51" s="223">
        <f>C45+C47+C49</f>
        <v>0</v>
      </c>
      <c r="D51" s="228">
        <f>D45+D47+D49</f>
        <v>10</v>
      </c>
      <c r="E51" s="56" t="s">
        <v>96</v>
      </c>
      <c r="F51" s="7"/>
      <c r="J51" s="7"/>
      <c r="K51" s="7"/>
      <c r="L51" s="7"/>
      <c r="M51" s="8"/>
      <c r="N51" s="2"/>
      <c r="O51" s="73">
        <f t="shared" si="0"/>
        <v>5400</v>
      </c>
      <c r="P51" s="61">
        <f t="shared" si="2"/>
        <v>0</v>
      </c>
      <c r="Q51" s="61">
        <f t="shared" si="1"/>
        <v>0</v>
      </c>
      <c r="S51" s="221">
        <v>5400</v>
      </c>
      <c r="T51" s="74"/>
      <c r="U51" s="74"/>
      <c r="V51" s="74"/>
    </row>
    <row r="52" spans="2:22" ht="14.25" x14ac:dyDescent="0.2">
      <c r="B52" s="19"/>
      <c r="C52" s="20"/>
      <c r="D52" s="20"/>
      <c r="E52" s="48"/>
      <c r="F52" s="20"/>
      <c r="G52" s="20"/>
      <c r="H52" s="20"/>
      <c r="I52" s="20"/>
      <c r="J52" s="20"/>
      <c r="K52" s="20"/>
      <c r="L52" s="20"/>
      <c r="M52" s="26"/>
      <c r="N52" s="2"/>
      <c r="O52" s="75"/>
    </row>
    <row r="53" spans="2:22" ht="15" x14ac:dyDescent="0.2">
      <c r="B53" s="23"/>
      <c r="C53" s="24" t="s">
        <v>112</v>
      </c>
      <c r="D53" s="336"/>
      <c r="E53" s="337"/>
      <c r="F53" s="336"/>
      <c r="G53" s="336"/>
      <c r="H53" s="336"/>
      <c r="I53" s="336"/>
      <c r="J53" s="336"/>
      <c r="K53" s="336"/>
      <c r="L53" s="336"/>
      <c r="M53" s="338"/>
      <c r="N53" s="2"/>
    </row>
    <row r="54" spans="2:22" ht="14.25" x14ac:dyDescent="0.2">
      <c r="B54" s="15"/>
      <c r="C54" s="7" t="s">
        <v>80</v>
      </c>
      <c r="D54" s="7"/>
      <c r="E54" s="7"/>
      <c r="F54" s="7"/>
      <c r="G54" s="7"/>
      <c r="H54" s="7"/>
      <c r="I54" s="7"/>
      <c r="J54" s="54"/>
      <c r="K54" s="22" t="s">
        <v>77</v>
      </c>
      <c r="L54" s="54" t="s">
        <v>82</v>
      </c>
      <c r="M54" s="8"/>
      <c r="N54" s="2"/>
      <c r="O54" s="61" t="s">
        <v>437</v>
      </c>
      <c r="P54" s="61" t="s">
        <v>438</v>
      </c>
      <c r="Q54" s="61" t="s">
        <v>447</v>
      </c>
    </row>
    <row r="55" spans="2:22" ht="15" x14ac:dyDescent="0.2">
      <c r="B55" s="15"/>
      <c r="C55" s="55"/>
      <c r="D55" s="7"/>
      <c r="E55" s="59" t="s">
        <v>119</v>
      </c>
      <c r="F55" s="7"/>
      <c r="G55" s="7" t="s">
        <v>480</v>
      </c>
      <c r="H55" s="7"/>
      <c r="I55" s="7"/>
      <c r="J55" s="7"/>
      <c r="K55" s="7"/>
      <c r="L55" s="7"/>
      <c r="M55" s="8"/>
      <c r="N55" s="2"/>
      <c r="O55" s="220">
        <v>0</v>
      </c>
      <c r="P55" s="76">
        <v>42</v>
      </c>
      <c r="Q55" s="61">
        <f t="shared" ref="Q55:Q80" si="5">IF(AND($L$50&gt;=O55,$L$50&lt;O56),P55,0)</f>
        <v>42</v>
      </c>
    </row>
    <row r="56" spans="2:22" ht="20.100000000000001" customHeight="1" x14ac:dyDescent="0.2">
      <c r="B56" s="15"/>
      <c r="C56" s="232" t="s">
        <v>448</v>
      </c>
      <c r="D56" s="232" t="s">
        <v>76</v>
      </c>
      <c r="E56" s="22"/>
      <c r="F56" s="231" t="s">
        <v>103</v>
      </c>
      <c r="G56" s="362"/>
      <c r="H56" s="363"/>
      <c r="I56" s="364"/>
      <c r="J56" s="7"/>
      <c r="K56" s="22" t="s">
        <v>141</v>
      </c>
      <c r="L56" s="7"/>
      <c r="M56" s="8"/>
      <c r="N56" s="2"/>
      <c r="O56" s="220">
        <v>100</v>
      </c>
      <c r="P56" s="76">
        <v>75</v>
      </c>
      <c r="Q56" s="61">
        <f t="shared" si="5"/>
        <v>0</v>
      </c>
    </row>
    <row r="57" spans="2:22" ht="15" x14ac:dyDescent="0.2">
      <c r="B57" s="15"/>
      <c r="C57" s="223">
        <f>MAX(C58,C60)</f>
        <v>0</v>
      </c>
      <c r="D57" s="224">
        <v>5</v>
      </c>
      <c r="E57" s="58" t="s">
        <v>5</v>
      </c>
      <c r="F57" s="59" t="s">
        <v>113</v>
      </c>
      <c r="G57" s="7"/>
      <c r="H57" s="7"/>
      <c r="J57" s="222" t="s">
        <v>452</v>
      </c>
      <c r="K57" s="7"/>
      <c r="L57" s="7"/>
      <c r="M57" s="8"/>
      <c r="N57" s="2"/>
      <c r="O57" s="220">
        <v>200</v>
      </c>
      <c r="P57" s="76">
        <v>148</v>
      </c>
      <c r="Q57" s="61">
        <f t="shared" si="5"/>
        <v>0</v>
      </c>
    </row>
    <row r="58" spans="2:22" ht="14.25" x14ac:dyDescent="0.2">
      <c r="B58" s="15"/>
      <c r="C58" s="225"/>
      <c r="D58" s="226"/>
      <c r="E58" s="77" t="s">
        <v>28</v>
      </c>
      <c r="F58" s="1" t="s">
        <v>114</v>
      </c>
      <c r="J58" s="7"/>
      <c r="K58" s="7"/>
      <c r="L58" s="7"/>
      <c r="M58" s="8"/>
      <c r="N58" s="2"/>
      <c r="O58" s="220">
        <v>300</v>
      </c>
      <c r="P58" s="76">
        <v>199</v>
      </c>
      <c r="Q58" s="61">
        <f t="shared" si="5"/>
        <v>0</v>
      </c>
    </row>
    <row r="59" spans="2:22" ht="14.25" x14ac:dyDescent="0.2">
      <c r="B59" s="15"/>
      <c r="C59" s="233"/>
      <c r="D59" s="226"/>
      <c r="E59" s="77"/>
      <c r="F59" s="22"/>
      <c r="G59" s="362"/>
      <c r="H59" s="363"/>
      <c r="I59" s="364"/>
      <c r="J59" s="7"/>
      <c r="K59" s="7"/>
      <c r="L59" s="7"/>
      <c r="M59" s="8"/>
      <c r="N59" s="2"/>
      <c r="O59" s="220">
        <v>400</v>
      </c>
      <c r="P59" s="76">
        <v>222</v>
      </c>
      <c r="Q59" s="61">
        <f t="shared" si="5"/>
        <v>0</v>
      </c>
    </row>
    <row r="60" spans="2:22" ht="14.25" x14ac:dyDescent="0.2">
      <c r="B60" s="15"/>
      <c r="C60" s="225"/>
      <c r="D60" s="226"/>
      <c r="E60" s="78" t="s">
        <v>29</v>
      </c>
      <c r="F60" s="1" t="s">
        <v>115</v>
      </c>
      <c r="J60" s="7"/>
      <c r="K60" s="7"/>
      <c r="L60" s="7"/>
      <c r="M60" s="8"/>
      <c r="N60" s="2"/>
      <c r="O60" s="220">
        <v>500</v>
      </c>
      <c r="P60" s="76">
        <v>233</v>
      </c>
      <c r="Q60" s="61">
        <f t="shared" si="5"/>
        <v>0</v>
      </c>
    </row>
    <row r="61" spans="2:22" ht="14.25" x14ac:dyDescent="0.2">
      <c r="B61" s="15"/>
      <c r="C61" s="233"/>
      <c r="D61" s="226"/>
      <c r="E61" s="78"/>
      <c r="F61" s="22"/>
      <c r="G61" s="362"/>
      <c r="H61" s="363"/>
      <c r="I61" s="364"/>
      <c r="J61" s="7"/>
      <c r="K61" s="7"/>
      <c r="L61" s="7"/>
      <c r="M61" s="8"/>
      <c r="N61" s="2"/>
      <c r="O61" s="220">
        <v>600</v>
      </c>
      <c r="P61" s="76">
        <v>236</v>
      </c>
      <c r="Q61" s="61">
        <f t="shared" si="5"/>
        <v>0</v>
      </c>
    </row>
    <row r="62" spans="2:22" ht="15" x14ac:dyDescent="0.2">
      <c r="B62" s="15"/>
      <c r="C62" s="223">
        <f>(C64+C65)/2+C66</f>
        <v>0</v>
      </c>
      <c r="D62" s="224">
        <v>5</v>
      </c>
      <c r="E62" s="58" t="s">
        <v>6</v>
      </c>
      <c r="F62" s="59" t="s">
        <v>420</v>
      </c>
      <c r="J62" s="7"/>
      <c r="K62" s="7"/>
      <c r="L62" s="7"/>
      <c r="M62" s="8"/>
      <c r="N62" s="2"/>
      <c r="O62" s="220">
        <v>700</v>
      </c>
      <c r="P62" s="76">
        <v>189</v>
      </c>
      <c r="Q62" s="61">
        <f t="shared" si="5"/>
        <v>0</v>
      </c>
    </row>
    <row r="63" spans="2:22" ht="14.25" x14ac:dyDescent="0.2">
      <c r="B63" s="15"/>
      <c r="C63" s="233"/>
      <c r="D63" s="233"/>
      <c r="E63" s="77" t="s">
        <v>24</v>
      </c>
      <c r="F63" s="79" t="s">
        <v>419</v>
      </c>
      <c r="G63" s="7"/>
      <c r="H63" s="7"/>
      <c r="I63" s="22"/>
      <c r="J63" s="222" t="s">
        <v>453</v>
      </c>
      <c r="K63" s="7"/>
      <c r="L63" s="7"/>
      <c r="M63" s="8"/>
      <c r="N63" s="2"/>
      <c r="O63" s="220">
        <v>800</v>
      </c>
      <c r="P63" s="76">
        <v>163</v>
      </c>
      <c r="Q63" s="61">
        <f t="shared" si="5"/>
        <v>0</v>
      </c>
    </row>
    <row r="64" spans="2:22" ht="25.5" x14ac:dyDescent="0.2">
      <c r="B64" s="15"/>
      <c r="C64" s="225"/>
      <c r="D64" s="226"/>
      <c r="E64" s="77" t="s">
        <v>259</v>
      </c>
      <c r="F64" s="229" t="s">
        <v>120</v>
      </c>
      <c r="G64" s="362"/>
      <c r="H64" s="363"/>
      <c r="I64" s="364"/>
      <c r="J64" s="7"/>
      <c r="K64" s="7"/>
      <c r="L64" s="7"/>
      <c r="M64" s="8"/>
      <c r="N64" s="2"/>
      <c r="O64" s="220">
        <v>900</v>
      </c>
      <c r="P64" s="76">
        <v>135</v>
      </c>
      <c r="Q64" s="61">
        <f t="shared" si="5"/>
        <v>0</v>
      </c>
    </row>
    <row r="65" spans="2:24" ht="25.5" x14ac:dyDescent="0.2">
      <c r="B65" s="15"/>
      <c r="C65" s="225"/>
      <c r="D65" s="226"/>
      <c r="E65" s="77" t="s">
        <v>421</v>
      </c>
      <c r="F65" s="229" t="s">
        <v>121</v>
      </c>
      <c r="G65" s="362"/>
      <c r="H65" s="363"/>
      <c r="I65" s="364"/>
      <c r="J65" s="359" t="s">
        <v>116</v>
      </c>
      <c r="K65" s="360"/>
      <c r="L65" s="234"/>
      <c r="M65" s="8" t="s">
        <v>117</v>
      </c>
      <c r="N65" s="2"/>
      <c r="O65" s="220">
        <v>1000</v>
      </c>
      <c r="P65" s="76">
        <v>131</v>
      </c>
      <c r="Q65" s="61">
        <f t="shared" si="5"/>
        <v>0</v>
      </c>
    </row>
    <row r="66" spans="2:24" ht="14.25" x14ac:dyDescent="0.2">
      <c r="B66" s="15"/>
      <c r="C66" s="226"/>
      <c r="D66" s="233"/>
      <c r="E66" s="77" t="s">
        <v>25</v>
      </c>
      <c r="F66" s="339" t="s">
        <v>418</v>
      </c>
      <c r="I66" s="22" t="s">
        <v>100</v>
      </c>
      <c r="M66" s="8"/>
      <c r="N66" s="2"/>
      <c r="O66" s="220">
        <v>1100</v>
      </c>
      <c r="P66" s="76">
        <v>75</v>
      </c>
      <c r="Q66" s="61">
        <f t="shared" si="5"/>
        <v>0</v>
      </c>
    </row>
    <row r="67" spans="2:24" ht="14.25" hidden="1" x14ac:dyDescent="0.2">
      <c r="B67" s="15"/>
      <c r="C67" s="233"/>
      <c r="D67" s="226"/>
      <c r="E67" s="77"/>
      <c r="F67" s="22"/>
      <c r="G67" s="80"/>
      <c r="H67" s="334"/>
      <c r="I67" s="335"/>
      <c r="J67" s="7"/>
      <c r="K67" s="7"/>
      <c r="L67" s="27"/>
      <c r="M67" s="8"/>
      <c r="N67" s="2"/>
      <c r="O67" s="220">
        <v>1200</v>
      </c>
      <c r="P67" s="76">
        <v>48</v>
      </c>
      <c r="Q67" s="61">
        <f t="shared" si="5"/>
        <v>0</v>
      </c>
    </row>
    <row r="68" spans="2:24" ht="15" x14ac:dyDescent="0.2">
      <c r="B68" s="15"/>
      <c r="C68" s="225"/>
      <c r="D68" s="224">
        <v>5</v>
      </c>
      <c r="E68" s="58" t="s">
        <v>7</v>
      </c>
      <c r="F68" s="59" t="s">
        <v>122</v>
      </c>
      <c r="G68" s="7"/>
      <c r="H68" s="7"/>
      <c r="I68" s="7"/>
      <c r="J68" s="7"/>
      <c r="K68" s="7"/>
      <c r="L68" s="7"/>
      <c r="M68" s="8"/>
      <c r="N68" s="2"/>
      <c r="O68" s="220">
        <v>1300</v>
      </c>
      <c r="P68" s="76">
        <v>47</v>
      </c>
      <c r="Q68" s="61">
        <f t="shared" si="5"/>
        <v>0</v>
      </c>
    </row>
    <row r="69" spans="2:24" ht="25.5" customHeight="1" x14ac:dyDescent="0.2">
      <c r="B69" s="15"/>
      <c r="C69" s="7"/>
      <c r="D69" s="22"/>
      <c r="E69" s="22"/>
      <c r="F69" s="22"/>
      <c r="G69" s="362"/>
      <c r="H69" s="363"/>
      <c r="I69" s="364"/>
      <c r="J69" s="7"/>
      <c r="K69" s="230" t="s">
        <v>124</v>
      </c>
      <c r="L69" s="234"/>
      <c r="M69" s="8" t="s">
        <v>127</v>
      </c>
      <c r="N69" s="2"/>
      <c r="O69" s="220">
        <v>1400</v>
      </c>
      <c r="P69" s="76">
        <v>25</v>
      </c>
      <c r="Q69" s="61">
        <f t="shared" si="5"/>
        <v>0</v>
      </c>
    </row>
    <row r="70" spans="2:24" ht="15" x14ac:dyDescent="0.2">
      <c r="B70" s="15"/>
      <c r="C70" s="223">
        <f>AVERAGE(C71:C76)</f>
        <v>0</v>
      </c>
      <c r="D70" s="224">
        <v>5</v>
      </c>
      <c r="E70" s="58" t="s">
        <v>8</v>
      </c>
      <c r="F70" s="59" t="s">
        <v>417</v>
      </c>
      <c r="G70" s="7"/>
      <c r="H70" s="7"/>
      <c r="J70" s="22"/>
      <c r="L70" s="7"/>
      <c r="M70" s="8"/>
      <c r="N70" s="2"/>
      <c r="O70" s="220">
        <v>1500</v>
      </c>
      <c r="P70" s="76">
        <v>24</v>
      </c>
      <c r="Q70" s="61">
        <f t="shared" si="5"/>
        <v>0</v>
      </c>
    </row>
    <row r="71" spans="2:24" ht="14.25" x14ac:dyDescent="0.2">
      <c r="B71" s="15"/>
      <c r="C71" s="225">
        <v>0</v>
      </c>
      <c r="D71" s="226"/>
      <c r="E71" s="77" t="s">
        <v>30</v>
      </c>
      <c r="F71" s="79" t="s">
        <v>416</v>
      </c>
      <c r="J71" s="7" t="s">
        <v>459</v>
      </c>
      <c r="M71" s="8"/>
      <c r="N71" s="2"/>
      <c r="O71" s="220">
        <v>1600</v>
      </c>
      <c r="P71" s="76">
        <v>22</v>
      </c>
      <c r="Q71" s="61">
        <f t="shared" si="5"/>
        <v>0</v>
      </c>
    </row>
    <row r="72" spans="2:24" ht="25.5" customHeight="1" x14ac:dyDescent="0.2">
      <c r="B72" s="15"/>
      <c r="C72" s="233"/>
      <c r="D72" s="226"/>
      <c r="E72" s="77"/>
      <c r="F72" s="22"/>
      <c r="G72" s="362"/>
      <c r="H72" s="363"/>
      <c r="I72" s="364"/>
      <c r="J72" s="7"/>
      <c r="K72" s="230" t="s">
        <v>125</v>
      </c>
      <c r="L72" s="234"/>
      <c r="M72" s="8" t="s">
        <v>127</v>
      </c>
      <c r="N72" s="2"/>
      <c r="O72" s="220">
        <v>1700</v>
      </c>
      <c r="P72" s="76">
        <v>16</v>
      </c>
      <c r="Q72" s="61">
        <f t="shared" si="5"/>
        <v>0</v>
      </c>
    </row>
    <row r="73" spans="2:24" ht="14.25" x14ac:dyDescent="0.2">
      <c r="B73" s="15"/>
      <c r="C73" s="225"/>
      <c r="D73" s="226"/>
      <c r="E73" s="77" t="s">
        <v>31</v>
      </c>
      <c r="F73" s="79" t="s">
        <v>129</v>
      </c>
      <c r="J73" s="7"/>
      <c r="M73" s="8"/>
      <c r="N73" s="2"/>
      <c r="O73" s="220">
        <v>1800</v>
      </c>
      <c r="P73" s="76">
        <v>13</v>
      </c>
      <c r="Q73" s="61">
        <f t="shared" si="5"/>
        <v>0</v>
      </c>
    </row>
    <row r="74" spans="2:24" ht="25.5" customHeight="1" x14ac:dyDescent="0.2">
      <c r="B74" s="15"/>
      <c r="C74" s="233"/>
      <c r="D74" s="226"/>
      <c r="E74" s="77"/>
      <c r="F74" s="22"/>
      <c r="G74" s="362"/>
      <c r="H74" s="363"/>
      <c r="I74" s="364"/>
      <c r="J74" s="7"/>
      <c r="K74" s="230" t="s">
        <v>126</v>
      </c>
      <c r="L74" s="234"/>
      <c r="M74" s="8" t="s">
        <v>117</v>
      </c>
      <c r="N74" s="2"/>
      <c r="O74" s="220">
        <v>1900</v>
      </c>
      <c r="P74" s="76">
        <v>6</v>
      </c>
      <c r="Q74" s="61">
        <f t="shared" si="5"/>
        <v>0</v>
      </c>
    </row>
    <row r="75" spans="2:24" ht="14.25" x14ac:dyDescent="0.2">
      <c r="B75" s="15"/>
      <c r="C75" s="225"/>
      <c r="D75" s="226"/>
      <c r="E75" s="77" t="s">
        <v>32</v>
      </c>
      <c r="F75" s="79" t="s">
        <v>130</v>
      </c>
      <c r="J75" s="7"/>
      <c r="K75" s="7"/>
      <c r="M75" s="8"/>
      <c r="N75" s="2"/>
      <c r="O75" s="220">
        <v>2000</v>
      </c>
      <c r="P75" s="76">
        <v>11</v>
      </c>
      <c r="Q75" s="61">
        <f t="shared" si="5"/>
        <v>0</v>
      </c>
    </row>
    <row r="76" spans="2:24" ht="25.5" customHeight="1" x14ac:dyDescent="0.2">
      <c r="B76" s="15"/>
      <c r="C76" s="227"/>
      <c r="D76" s="226"/>
      <c r="E76" s="81"/>
      <c r="F76" s="22"/>
      <c r="G76" s="362"/>
      <c r="H76" s="363"/>
      <c r="I76" s="364"/>
      <c r="J76" s="7"/>
      <c r="K76" s="236" t="s">
        <v>454</v>
      </c>
      <c r="L76" s="234"/>
      <c r="M76" s="8" t="s">
        <v>128</v>
      </c>
      <c r="N76" s="2"/>
      <c r="O76" s="220">
        <v>2100</v>
      </c>
      <c r="P76" s="76">
        <v>4</v>
      </c>
      <c r="Q76" s="61">
        <f t="shared" si="5"/>
        <v>0</v>
      </c>
    </row>
    <row r="77" spans="2:24" ht="14.25" x14ac:dyDescent="0.2">
      <c r="B77" s="15"/>
      <c r="C77" s="223">
        <f>C57+C62+C68+C70</f>
        <v>0</v>
      </c>
      <c r="D77" s="228">
        <f>D57+D62+D68+D70</f>
        <v>20</v>
      </c>
      <c r="E77" s="56" t="s">
        <v>96</v>
      </c>
      <c r="F77" s="44"/>
      <c r="G77" s="44"/>
      <c r="H77" s="44"/>
      <c r="I77" s="44"/>
      <c r="J77" s="7"/>
      <c r="K77" s="7"/>
      <c r="L77" s="7"/>
      <c r="M77" s="8"/>
      <c r="N77" s="2"/>
      <c r="O77" s="220">
        <v>2200</v>
      </c>
      <c r="P77" s="76">
        <v>10</v>
      </c>
      <c r="Q77" s="61">
        <f t="shared" si="5"/>
        <v>0</v>
      </c>
    </row>
    <row r="78" spans="2:24" ht="14.25" x14ac:dyDescent="0.2">
      <c r="B78" s="19"/>
      <c r="C78" s="20"/>
      <c r="D78" s="20"/>
      <c r="E78" s="48"/>
      <c r="F78" s="20"/>
      <c r="G78" s="20"/>
      <c r="H78" s="20"/>
      <c r="I78" s="20"/>
      <c r="J78" s="20"/>
      <c r="K78" s="20"/>
      <c r="L78" s="20"/>
      <c r="M78" s="26"/>
      <c r="N78" s="2"/>
      <c r="O78" s="220">
        <v>2300</v>
      </c>
      <c r="P78" s="76">
        <v>5</v>
      </c>
      <c r="Q78" s="61">
        <f t="shared" si="5"/>
        <v>0</v>
      </c>
    </row>
    <row r="79" spans="2:24" ht="20.25" x14ac:dyDescent="0.3">
      <c r="B79" s="3"/>
      <c r="C79" s="4" t="s">
        <v>131</v>
      </c>
      <c r="D79" s="340"/>
      <c r="E79" s="341"/>
      <c r="F79" s="340"/>
      <c r="G79" s="340"/>
      <c r="H79" s="340"/>
      <c r="I79" s="340"/>
      <c r="J79" s="340"/>
      <c r="K79" s="340"/>
      <c r="L79" s="340"/>
      <c r="M79" s="342"/>
      <c r="N79" s="2"/>
      <c r="O79" s="220">
        <v>2400</v>
      </c>
      <c r="P79" s="76">
        <v>3</v>
      </c>
      <c r="Q79" s="61">
        <f t="shared" si="5"/>
        <v>0</v>
      </c>
      <c r="W79" s="82" t="s">
        <v>123</v>
      </c>
      <c r="X79" s="83"/>
    </row>
    <row r="80" spans="2:24" ht="14.25" x14ac:dyDescent="0.2">
      <c r="B80" s="15"/>
      <c r="C80" s="7" t="s">
        <v>75</v>
      </c>
      <c r="D80" s="7"/>
      <c r="E80" s="7"/>
      <c r="F80" s="7"/>
      <c r="G80" s="7"/>
      <c r="H80" s="7"/>
      <c r="I80" s="7"/>
      <c r="J80" s="54"/>
      <c r="K80" s="22" t="s">
        <v>77</v>
      </c>
      <c r="L80" s="54" t="s">
        <v>78</v>
      </c>
      <c r="M80" s="8"/>
      <c r="N80" s="2"/>
      <c r="O80" s="220">
        <v>2500</v>
      </c>
      <c r="P80" s="76"/>
      <c r="Q80" s="61">
        <f t="shared" si="5"/>
        <v>0</v>
      </c>
      <c r="W80" s="15"/>
      <c r="X80" s="84"/>
    </row>
    <row r="81" spans="2:24" ht="14.25" customHeight="1" x14ac:dyDescent="0.2">
      <c r="B81" s="15"/>
      <c r="C81" s="55"/>
      <c r="D81" s="7"/>
      <c r="E81" s="59" t="s">
        <v>102</v>
      </c>
      <c r="F81" s="7"/>
      <c r="G81" s="7" t="s">
        <v>457</v>
      </c>
      <c r="H81" s="7"/>
      <c r="I81" s="7"/>
      <c r="J81" s="7"/>
      <c r="K81" s="7"/>
      <c r="L81" s="7"/>
      <c r="M81" s="8"/>
      <c r="N81" s="2"/>
      <c r="O81" s="220">
        <v>2600</v>
      </c>
      <c r="P81" s="76"/>
      <c r="Q81" s="61">
        <f>IF(AND($L$50&gt;=O81,$L$50&lt;O84),P81,0)</f>
        <v>0</v>
      </c>
      <c r="W81" s="376"/>
      <c r="X81" s="377"/>
    </row>
    <row r="82" spans="2:24" ht="20.100000000000001" customHeight="1" x14ac:dyDescent="0.2">
      <c r="B82" s="15"/>
      <c r="C82" s="232" t="s">
        <v>448</v>
      </c>
      <c r="D82" s="232" t="s">
        <v>76</v>
      </c>
      <c r="E82" s="22"/>
      <c r="F82" s="231" t="s">
        <v>85</v>
      </c>
      <c r="G82" s="362"/>
      <c r="H82" s="363"/>
      <c r="I82" s="364"/>
      <c r="J82" s="7"/>
      <c r="K82" s="22" t="s">
        <v>140</v>
      </c>
      <c r="L82" s="7"/>
      <c r="M82" s="8"/>
      <c r="N82" s="2"/>
      <c r="W82" s="376"/>
      <c r="X82" s="377"/>
    </row>
    <row r="83" spans="2:24" ht="14.25" customHeight="1" x14ac:dyDescent="0.2">
      <c r="B83" s="15"/>
      <c r="C83" s="225"/>
      <c r="D83" s="224">
        <f>IF(AND(C85&lt;&gt;"",C85=0),10,5)</f>
        <v>5</v>
      </c>
      <c r="E83" s="58" t="s">
        <v>9</v>
      </c>
      <c r="F83" s="59" t="s">
        <v>132</v>
      </c>
      <c r="G83" s="7"/>
      <c r="H83" s="7"/>
      <c r="I83" s="7"/>
      <c r="J83" s="7"/>
      <c r="K83" s="7"/>
      <c r="L83" s="7"/>
      <c r="M83" s="8"/>
      <c r="N83" s="2"/>
      <c r="R83" s="85"/>
      <c r="S83" s="85"/>
      <c r="T83" s="85"/>
      <c r="U83" s="85"/>
      <c r="V83" s="85"/>
      <c r="W83" s="376"/>
      <c r="X83" s="377"/>
    </row>
    <row r="84" spans="2:24" ht="25.5" customHeight="1" x14ac:dyDescent="0.25">
      <c r="B84" s="15"/>
      <c r="C84" s="358" t="s">
        <v>136</v>
      </c>
      <c r="D84" s="41"/>
      <c r="E84" s="22"/>
      <c r="F84" s="22"/>
      <c r="G84" s="362"/>
      <c r="H84" s="363"/>
      <c r="I84" s="364"/>
      <c r="J84" s="7"/>
      <c r="K84" s="230" t="s">
        <v>423</v>
      </c>
      <c r="L84" s="234"/>
      <c r="M84" s="8" t="s">
        <v>128</v>
      </c>
      <c r="N84" s="2"/>
      <c r="O84" s="86"/>
      <c r="P84" s="87"/>
      <c r="Q84" s="62"/>
      <c r="R84" s="88"/>
      <c r="S84" s="85"/>
      <c r="T84" s="85"/>
      <c r="U84" s="85"/>
      <c r="V84" s="85"/>
      <c r="W84" s="376"/>
      <c r="X84" s="377"/>
    </row>
    <row r="85" spans="2:24" ht="14.25" customHeight="1" x14ac:dyDescent="0.2">
      <c r="B85" s="15"/>
      <c r="C85" s="225"/>
      <c r="D85" s="224">
        <f>IF(AND(C85&lt;&gt;"",C85=0),0,5)</f>
        <v>5</v>
      </c>
      <c r="E85" s="58" t="s">
        <v>10</v>
      </c>
      <c r="F85" s="59" t="s">
        <v>133</v>
      </c>
      <c r="G85" s="7"/>
      <c r="H85" s="7"/>
      <c r="I85" s="7"/>
      <c r="J85" s="7"/>
      <c r="K85" s="7"/>
      <c r="L85" s="7"/>
      <c r="M85" s="8"/>
      <c r="N85" s="2"/>
      <c r="O85" s="86"/>
      <c r="P85" s="87"/>
      <c r="Q85" s="62"/>
      <c r="R85" s="85"/>
      <c r="S85" s="85"/>
      <c r="T85" s="85"/>
      <c r="U85" s="85"/>
      <c r="V85" s="85"/>
      <c r="W85" s="376"/>
      <c r="X85" s="377"/>
    </row>
    <row r="86" spans="2:24" ht="14.25" x14ac:dyDescent="0.2">
      <c r="B86" s="15"/>
      <c r="C86" s="358" t="s">
        <v>451</v>
      </c>
      <c r="D86" s="22"/>
      <c r="E86" s="22"/>
      <c r="F86" s="22"/>
      <c r="G86" s="362"/>
      <c r="H86" s="363"/>
      <c r="I86" s="364"/>
      <c r="J86" s="7"/>
      <c r="K86" s="22" t="s">
        <v>140</v>
      </c>
      <c r="L86" s="7"/>
      <c r="M86" s="8"/>
      <c r="N86" s="2"/>
      <c r="R86" s="85"/>
      <c r="S86" s="85"/>
      <c r="T86" s="85"/>
      <c r="U86" s="85"/>
      <c r="V86" s="85"/>
      <c r="W86" s="376"/>
      <c r="X86" s="377"/>
    </row>
    <row r="87" spans="2:24" ht="14.25" customHeight="1" x14ac:dyDescent="0.2">
      <c r="B87" s="15"/>
      <c r="C87" s="223">
        <f>AVERAGE(C88:C90)</f>
        <v>0</v>
      </c>
      <c r="D87" s="224">
        <v>5</v>
      </c>
      <c r="E87" s="58" t="s">
        <v>11</v>
      </c>
      <c r="F87" s="59" t="s">
        <v>134</v>
      </c>
      <c r="G87" s="7"/>
      <c r="H87" s="7"/>
      <c r="I87" s="7"/>
      <c r="J87" s="7"/>
      <c r="K87" s="7"/>
      <c r="L87" s="7"/>
      <c r="M87" s="8"/>
      <c r="N87" s="2"/>
      <c r="R87" s="62"/>
      <c r="S87" s="62"/>
      <c r="T87" s="62"/>
      <c r="U87" s="62"/>
      <c r="V87" s="62"/>
      <c r="W87" s="376"/>
      <c r="X87" s="377"/>
    </row>
    <row r="88" spans="2:24" ht="14.25" customHeight="1" x14ac:dyDescent="0.2">
      <c r="B88" s="15"/>
      <c r="C88" s="225">
        <v>0</v>
      </c>
      <c r="D88" s="226"/>
      <c r="E88" s="77" t="s">
        <v>26</v>
      </c>
      <c r="F88" s="79" t="s">
        <v>134</v>
      </c>
      <c r="G88" s="7"/>
      <c r="H88" s="7"/>
      <c r="I88" s="7"/>
      <c r="J88" s="7"/>
      <c r="K88" s="7"/>
      <c r="L88" s="7"/>
      <c r="M88" s="8"/>
      <c r="N88" s="2"/>
      <c r="W88" s="376"/>
      <c r="X88" s="377"/>
    </row>
    <row r="89" spans="2:24" ht="25.5" x14ac:dyDescent="0.2">
      <c r="B89" s="15"/>
      <c r="C89" s="233"/>
      <c r="D89" s="226"/>
      <c r="E89" s="58"/>
      <c r="F89" s="22"/>
      <c r="G89" s="362"/>
      <c r="H89" s="363"/>
      <c r="I89" s="364"/>
      <c r="J89" s="7"/>
      <c r="K89" s="343" t="s">
        <v>450</v>
      </c>
      <c r="L89" s="234"/>
      <c r="M89" s="344" t="s">
        <v>449</v>
      </c>
      <c r="N89" s="2"/>
      <c r="W89" s="376"/>
      <c r="X89" s="377"/>
    </row>
    <row r="90" spans="2:24" ht="14.25" x14ac:dyDescent="0.2">
      <c r="B90" s="15"/>
      <c r="C90" s="7"/>
      <c r="D90" s="226"/>
      <c r="E90" s="77" t="s">
        <v>27</v>
      </c>
      <c r="F90" s="79" t="s">
        <v>422</v>
      </c>
      <c r="G90" s="7"/>
      <c r="H90" s="7"/>
      <c r="J90" s="222" t="s">
        <v>100</v>
      </c>
      <c r="K90" s="7"/>
      <c r="L90" s="7"/>
      <c r="M90" s="8"/>
      <c r="N90" s="2"/>
      <c r="W90" s="376"/>
      <c r="X90" s="377"/>
    </row>
    <row r="91" spans="2:24" ht="14.25" hidden="1" x14ac:dyDescent="0.2">
      <c r="B91" s="15"/>
      <c r="C91" s="7"/>
      <c r="D91" s="22"/>
      <c r="E91" s="22"/>
      <c r="F91" s="22"/>
      <c r="G91" s="362"/>
      <c r="H91" s="363"/>
      <c r="I91" s="364"/>
      <c r="J91" s="7"/>
      <c r="K91" s="7"/>
      <c r="L91" s="39"/>
      <c r="M91" s="8" t="s">
        <v>118</v>
      </c>
      <c r="N91" s="2"/>
      <c r="W91" s="376"/>
      <c r="X91" s="377"/>
    </row>
    <row r="92" spans="2:24" ht="15" x14ac:dyDescent="0.2">
      <c r="B92" s="15"/>
      <c r="C92" s="225"/>
      <c r="D92" s="224">
        <v>5</v>
      </c>
      <c r="E92" s="58" t="s">
        <v>12</v>
      </c>
      <c r="F92" s="59" t="s">
        <v>135</v>
      </c>
      <c r="G92" s="7"/>
      <c r="H92" s="7"/>
      <c r="I92" s="7"/>
      <c r="J92" s="7"/>
      <c r="K92" s="7"/>
      <c r="L92" s="7"/>
      <c r="M92" s="8"/>
      <c r="N92" s="2"/>
      <c r="W92" s="376"/>
      <c r="X92" s="377"/>
    </row>
    <row r="93" spans="2:24" ht="14.25" customHeight="1" x14ac:dyDescent="0.2">
      <c r="B93" s="15"/>
      <c r="C93" s="7"/>
      <c r="D93" s="22"/>
      <c r="E93" s="22"/>
      <c r="F93" s="22"/>
      <c r="G93" s="365"/>
      <c r="H93" s="366"/>
      <c r="I93" s="367"/>
      <c r="J93" s="7"/>
      <c r="K93" s="7" t="s">
        <v>139</v>
      </c>
      <c r="L93" s="234"/>
      <c r="M93" s="8" t="s">
        <v>142</v>
      </c>
      <c r="N93" s="2"/>
      <c r="W93" s="376"/>
      <c r="X93" s="377"/>
    </row>
    <row r="94" spans="2:24" ht="5.25" customHeight="1" x14ac:dyDescent="0.2">
      <c r="B94" s="15"/>
      <c r="C94" s="7"/>
      <c r="D94" s="7"/>
      <c r="E94" s="22"/>
      <c r="F94" s="7"/>
      <c r="G94" s="368"/>
      <c r="H94" s="369"/>
      <c r="I94" s="370"/>
      <c r="J94" s="7"/>
      <c r="K94" s="7"/>
      <c r="L94" s="7"/>
      <c r="M94" s="8"/>
      <c r="N94" s="2"/>
      <c r="W94" s="376"/>
      <c r="X94" s="377"/>
    </row>
    <row r="95" spans="2:24" ht="14.25" customHeight="1" x14ac:dyDescent="0.2">
      <c r="B95" s="15"/>
      <c r="C95" s="223">
        <f>C83+C85+C87+C92</f>
        <v>0</v>
      </c>
      <c r="D95" s="228">
        <f>D83+D85+D87+D92</f>
        <v>20</v>
      </c>
      <c r="E95" s="56" t="s">
        <v>96</v>
      </c>
      <c r="F95" s="7"/>
      <c r="G95" s="7"/>
      <c r="H95" s="7"/>
      <c r="I95" s="7"/>
      <c r="J95" s="7"/>
      <c r="K95" s="7"/>
      <c r="L95" s="7"/>
      <c r="M95" s="8"/>
      <c r="N95" s="2"/>
      <c r="W95" s="376"/>
      <c r="X95" s="377"/>
    </row>
    <row r="96" spans="2:24" ht="14.25" customHeight="1" x14ac:dyDescent="0.2">
      <c r="B96" s="15"/>
      <c r="C96" s="16"/>
      <c r="D96" s="16"/>
      <c r="E96" s="47"/>
      <c r="F96" s="16"/>
      <c r="G96" s="16"/>
      <c r="H96" s="16"/>
      <c r="I96" s="16"/>
      <c r="J96" s="16"/>
      <c r="K96" s="16"/>
      <c r="L96" s="16"/>
      <c r="M96" s="17"/>
      <c r="N96" s="2"/>
      <c r="W96" s="376"/>
      <c r="X96" s="377"/>
    </row>
    <row r="97" spans="2:24" ht="15" x14ac:dyDescent="0.2">
      <c r="B97" s="23"/>
      <c r="C97" s="24" t="s">
        <v>138</v>
      </c>
      <c r="D97" s="336"/>
      <c r="E97" s="337"/>
      <c r="F97" s="336"/>
      <c r="G97" s="336"/>
      <c r="H97" s="336"/>
      <c r="I97" s="336"/>
      <c r="J97" s="336"/>
      <c r="K97" s="336"/>
      <c r="L97" s="336"/>
      <c r="M97" s="338"/>
      <c r="N97" s="2"/>
      <c r="W97" s="376"/>
      <c r="X97" s="377"/>
    </row>
    <row r="98" spans="2:24" ht="14.25" customHeight="1" x14ac:dyDescent="0.2">
      <c r="B98" s="15"/>
      <c r="C98" s="7" t="s">
        <v>75</v>
      </c>
      <c r="E98" s="79"/>
      <c r="F98" s="7"/>
      <c r="G98" s="7"/>
      <c r="H98" s="7"/>
      <c r="I98" s="7"/>
      <c r="J98" s="54"/>
      <c r="K98" s="22" t="s">
        <v>144</v>
      </c>
      <c r="L98" s="54" t="s">
        <v>145</v>
      </c>
      <c r="M98" s="8"/>
      <c r="N98" s="2"/>
      <c r="R98" s="62"/>
      <c r="S98" s="62"/>
      <c r="T98" s="62"/>
      <c r="U98" s="62"/>
      <c r="V98" s="62"/>
      <c r="W98" s="376"/>
      <c r="X98" s="377"/>
    </row>
    <row r="99" spans="2:24" ht="14.25" customHeight="1" x14ac:dyDescent="0.2">
      <c r="B99" s="15"/>
      <c r="C99" s="55"/>
      <c r="D99" s="7"/>
      <c r="E99" s="59" t="s">
        <v>143</v>
      </c>
      <c r="F99" s="7"/>
      <c r="G99" s="7" t="s">
        <v>530</v>
      </c>
      <c r="H99" s="7"/>
      <c r="I99" s="7"/>
      <c r="J99" s="7"/>
      <c r="K99" s="7"/>
      <c r="L99" s="7"/>
      <c r="M99" s="8"/>
      <c r="N99" s="2"/>
      <c r="R99" s="62"/>
      <c r="S99" s="62"/>
      <c r="T99" s="62"/>
      <c r="U99" s="62"/>
      <c r="V99" s="62"/>
      <c r="W99" s="376"/>
      <c r="X99" s="377"/>
    </row>
    <row r="100" spans="2:24" ht="14.25" x14ac:dyDescent="0.2">
      <c r="B100" s="15"/>
      <c r="C100" s="7"/>
      <c r="D100" s="7"/>
      <c r="E100" s="22"/>
      <c r="F100" s="22" t="s">
        <v>85</v>
      </c>
      <c r="G100" s="365"/>
      <c r="H100" s="366"/>
      <c r="I100" s="367"/>
      <c r="J100" s="7"/>
      <c r="K100" s="22" t="s">
        <v>141</v>
      </c>
      <c r="L100" s="7"/>
      <c r="M100" s="8"/>
      <c r="N100" s="2"/>
      <c r="R100" s="62"/>
      <c r="S100" s="62"/>
      <c r="T100" s="62"/>
      <c r="U100" s="62"/>
      <c r="V100" s="62"/>
      <c r="W100" s="378"/>
      <c r="X100" s="379"/>
    </row>
    <row r="101" spans="2:24" ht="14.25" x14ac:dyDescent="0.2">
      <c r="B101" s="15"/>
      <c r="C101" s="232" t="s">
        <v>448</v>
      </c>
      <c r="D101" s="232" t="s">
        <v>76</v>
      </c>
      <c r="E101" s="22"/>
      <c r="F101" s="7"/>
      <c r="G101" s="368"/>
      <c r="H101" s="369"/>
      <c r="I101" s="370"/>
      <c r="J101" s="7"/>
      <c r="K101" s="7"/>
      <c r="L101" s="7"/>
      <c r="M101" s="8"/>
      <c r="N101" s="2"/>
      <c r="R101" s="62"/>
      <c r="S101" s="62"/>
      <c r="T101" s="62"/>
      <c r="U101" s="62"/>
      <c r="V101" s="62"/>
    </row>
    <row r="102" spans="2:24" ht="15" x14ac:dyDescent="0.2">
      <c r="B102" s="15"/>
      <c r="C102" s="223">
        <f>C103*2/3+C105*1/3</f>
        <v>0</v>
      </c>
      <c r="D102" s="224">
        <v>5</v>
      </c>
      <c r="E102" s="58" t="s">
        <v>13</v>
      </c>
      <c r="F102" s="59" t="s">
        <v>152</v>
      </c>
      <c r="G102" s="7"/>
      <c r="H102" s="7"/>
      <c r="J102" s="7" t="s">
        <v>460</v>
      </c>
      <c r="K102" s="7"/>
      <c r="L102" s="7"/>
      <c r="M102" s="8"/>
      <c r="N102" s="2"/>
      <c r="R102" s="62"/>
      <c r="S102" s="62"/>
      <c r="T102" s="62"/>
      <c r="U102" s="62"/>
      <c r="V102" s="62"/>
    </row>
    <row r="103" spans="2:24" ht="14.25" x14ac:dyDescent="0.2">
      <c r="B103" s="15"/>
      <c r="C103" s="225"/>
      <c r="D103" s="226"/>
      <c r="E103" s="77" t="s">
        <v>33</v>
      </c>
      <c r="F103" s="79" t="s">
        <v>153</v>
      </c>
      <c r="M103" s="8"/>
      <c r="N103" s="2"/>
      <c r="R103" s="62"/>
      <c r="S103" s="62"/>
      <c r="T103" s="62"/>
      <c r="U103" s="62"/>
      <c r="V103" s="62"/>
      <c r="W103" s="89" t="s">
        <v>157</v>
      </c>
      <c r="X103" s="90"/>
    </row>
    <row r="104" spans="2:24" ht="14.25" x14ac:dyDescent="0.2">
      <c r="B104" s="15"/>
      <c r="C104" s="7"/>
      <c r="D104" s="226"/>
      <c r="E104" s="77"/>
      <c r="F104" s="22"/>
      <c r="G104" s="362"/>
      <c r="H104" s="363"/>
      <c r="I104" s="364"/>
      <c r="J104" s="7"/>
      <c r="K104" s="22" t="s">
        <v>146</v>
      </c>
      <c r="L104" s="235"/>
      <c r="M104" s="8" t="s">
        <v>150</v>
      </c>
      <c r="N104" s="2"/>
      <c r="R104" s="62"/>
      <c r="S104" s="62"/>
      <c r="T104" s="62"/>
      <c r="U104" s="62"/>
      <c r="V104" s="62"/>
      <c r="W104" s="91"/>
      <c r="X104" s="92"/>
    </row>
    <row r="105" spans="2:24" ht="14.25" x14ac:dyDescent="0.2">
      <c r="B105" s="15"/>
      <c r="C105" s="225"/>
      <c r="D105" s="226"/>
      <c r="E105" s="77" t="s">
        <v>34</v>
      </c>
      <c r="F105" s="79" t="s">
        <v>154</v>
      </c>
      <c r="K105" s="72"/>
      <c r="M105" s="8"/>
      <c r="N105" s="2"/>
      <c r="R105" s="62"/>
      <c r="S105" s="62"/>
      <c r="T105" s="62"/>
      <c r="U105" s="62"/>
      <c r="V105" s="62"/>
      <c r="W105" s="91"/>
      <c r="X105" s="92"/>
    </row>
    <row r="106" spans="2:24" ht="14.25" x14ac:dyDescent="0.2">
      <c r="B106" s="15"/>
      <c r="C106" s="227"/>
      <c r="D106" s="226"/>
      <c r="E106" s="77"/>
      <c r="F106" s="22"/>
      <c r="G106" s="362"/>
      <c r="H106" s="363"/>
      <c r="I106" s="364"/>
      <c r="J106" s="7"/>
      <c r="K106" s="22" t="s">
        <v>147</v>
      </c>
      <c r="L106" s="234"/>
      <c r="M106" s="8" t="s">
        <v>142</v>
      </c>
      <c r="N106" s="2"/>
      <c r="R106" s="62"/>
      <c r="S106" s="62"/>
      <c r="T106" s="62"/>
      <c r="U106" s="62"/>
      <c r="V106" s="62"/>
      <c r="W106" s="91"/>
      <c r="X106" s="92"/>
    </row>
    <row r="107" spans="2:24" ht="15" x14ac:dyDescent="0.2">
      <c r="B107" s="15"/>
      <c r="C107" s="225"/>
      <c r="D107" s="224">
        <v>5</v>
      </c>
      <c r="E107" s="58" t="s">
        <v>14</v>
      </c>
      <c r="F107" s="59" t="s">
        <v>155</v>
      </c>
      <c r="G107" s="7"/>
      <c r="H107" s="7"/>
      <c r="I107" s="7"/>
      <c r="J107" s="7"/>
      <c r="K107" s="22"/>
      <c r="L107" s="7"/>
      <c r="M107" s="8"/>
      <c r="N107" s="2"/>
      <c r="R107" s="62"/>
      <c r="S107" s="62"/>
      <c r="T107" s="62"/>
      <c r="U107" s="62"/>
      <c r="V107" s="62"/>
      <c r="W107" s="91"/>
      <c r="X107" s="92"/>
    </row>
    <row r="108" spans="2:24" ht="25.5" x14ac:dyDescent="0.2">
      <c r="B108" s="15"/>
      <c r="C108" s="7"/>
      <c r="D108" s="22"/>
      <c r="E108" s="22"/>
      <c r="F108" s="22"/>
      <c r="G108" s="362"/>
      <c r="H108" s="363"/>
      <c r="I108" s="364"/>
      <c r="J108" s="7"/>
      <c r="K108" s="230" t="s">
        <v>424</v>
      </c>
      <c r="L108" s="235"/>
      <c r="M108" s="8" t="s">
        <v>149</v>
      </c>
      <c r="N108" s="2"/>
      <c r="R108" s="62"/>
      <c r="S108" s="62"/>
      <c r="T108" s="62"/>
      <c r="U108" s="62"/>
      <c r="V108" s="62"/>
      <c r="W108" s="91"/>
      <c r="X108" s="92"/>
    </row>
    <row r="109" spans="2:24" ht="15" x14ac:dyDescent="0.2">
      <c r="B109" s="15"/>
      <c r="C109" s="225"/>
      <c r="D109" s="224">
        <v>5</v>
      </c>
      <c r="E109" s="58" t="s">
        <v>15</v>
      </c>
      <c r="F109" s="59" t="s">
        <v>156</v>
      </c>
      <c r="G109" s="7"/>
      <c r="H109" s="7"/>
      <c r="I109" s="7"/>
      <c r="J109" s="7"/>
      <c r="K109" s="22"/>
      <c r="L109" s="7"/>
      <c r="M109" s="8"/>
      <c r="N109" s="2"/>
      <c r="R109" s="62"/>
      <c r="S109" s="62"/>
      <c r="T109" s="62"/>
      <c r="U109" s="62"/>
      <c r="V109" s="62"/>
      <c r="W109" s="91"/>
      <c r="X109" s="92"/>
    </row>
    <row r="110" spans="2:24" ht="14.25" x14ac:dyDescent="0.2">
      <c r="B110" s="15"/>
      <c r="C110" s="7"/>
      <c r="D110" s="22"/>
      <c r="E110" s="22"/>
      <c r="F110" s="22"/>
      <c r="G110" s="362"/>
      <c r="H110" s="363"/>
      <c r="I110" s="364"/>
      <c r="J110" s="7"/>
      <c r="K110" s="22" t="s">
        <v>148</v>
      </c>
      <c r="L110" s="235"/>
      <c r="M110" s="8" t="s">
        <v>151</v>
      </c>
      <c r="N110" s="2"/>
      <c r="R110" s="62"/>
      <c r="S110" s="62"/>
      <c r="T110" s="62"/>
      <c r="U110" s="62"/>
      <c r="V110" s="62"/>
      <c r="W110" s="93" t="s">
        <v>159</v>
      </c>
      <c r="X110" s="94"/>
    </row>
    <row r="111" spans="2:24" ht="14.25" x14ac:dyDescent="0.2">
      <c r="B111" s="15"/>
      <c r="C111" s="223">
        <f>C102+C107+C109</f>
        <v>0</v>
      </c>
      <c r="D111" s="228">
        <f>D102+D107+D109</f>
        <v>15</v>
      </c>
      <c r="E111" s="56" t="s">
        <v>96</v>
      </c>
      <c r="F111" s="7"/>
      <c r="G111" s="7"/>
      <c r="H111" s="7"/>
      <c r="I111" s="7"/>
      <c r="J111" s="7"/>
      <c r="K111" s="7"/>
      <c r="L111" s="7"/>
      <c r="M111" s="8"/>
      <c r="N111" s="2"/>
      <c r="R111" s="62"/>
      <c r="S111" s="62"/>
      <c r="T111" s="62"/>
      <c r="U111" s="62"/>
      <c r="V111" s="62"/>
      <c r="W111" s="95"/>
      <c r="X111" s="96"/>
    </row>
    <row r="112" spans="2:24" ht="14.25" x14ac:dyDescent="0.2">
      <c r="B112" s="19"/>
      <c r="C112" s="20"/>
      <c r="D112" s="20"/>
      <c r="E112" s="48"/>
      <c r="F112" s="20"/>
      <c r="G112" s="20"/>
      <c r="H112" s="20"/>
      <c r="I112" s="20"/>
      <c r="J112" s="20"/>
      <c r="K112" s="20"/>
      <c r="L112" s="20"/>
      <c r="M112" s="26"/>
      <c r="N112" s="2"/>
      <c r="W112" s="97"/>
      <c r="X112" s="98"/>
    </row>
    <row r="113" spans="13:24" ht="14.25" x14ac:dyDescent="0.2">
      <c r="M113" s="99" t="str">
        <f>D7</f>
        <v>XX Building</v>
      </c>
      <c r="X113" s="100" t="str">
        <f>D7</f>
        <v>XX Building</v>
      </c>
    </row>
  </sheetData>
  <sheetProtection algorithmName="SHA-512" hashValue="Y0M97sBzz+PlDKny49/vs3LhnZD9qV0nh3yPs/mbwnfUvyW5MCB/V3fStImGLPihvc7/ZSxLpjQZ3prR/GUsYg==" saltValue="W6x55CcHLrolJkktdYHd9A==" spinCount="100000" sheet="1" objects="1" scenarios="1" formatRows="0" insertRows="0"/>
  <mergeCells count="42">
    <mergeCell ref="G72:I72"/>
    <mergeCell ref="G74:I74"/>
    <mergeCell ref="G56:I56"/>
    <mergeCell ref="G61:I61"/>
    <mergeCell ref="D11:G11"/>
    <mergeCell ref="G50:I50"/>
    <mergeCell ref="G59:I59"/>
    <mergeCell ref="G43:I43"/>
    <mergeCell ref="G24:I24"/>
    <mergeCell ref="L11:M11"/>
    <mergeCell ref="G32:I34"/>
    <mergeCell ref="G38:I38"/>
    <mergeCell ref="G44:I44"/>
    <mergeCell ref="G46:I46"/>
    <mergeCell ref="G36:I36"/>
    <mergeCell ref="D7:G7"/>
    <mergeCell ref="D8:G8"/>
    <mergeCell ref="L8:M8"/>
    <mergeCell ref="D9:G9"/>
    <mergeCell ref="D10:G10"/>
    <mergeCell ref="G82:I82"/>
    <mergeCell ref="G84:I84"/>
    <mergeCell ref="G86:I86"/>
    <mergeCell ref="G89:I89"/>
    <mergeCell ref="W81:X100"/>
    <mergeCell ref="G91:I91"/>
    <mergeCell ref="J65:K65"/>
    <mergeCell ref="I2:J4"/>
    <mergeCell ref="G110:I110"/>
    <mergeCell ref="G65:I65"/>
    <mergeCell ref="G69:I69"/>
    <mergeCell ref="G76:I76"/>
    <mergeCell ref="G93:I94"/>
    <mergeCell ref="G100:I101"/>
    <mergeCell ref="G104:I104"/>
    <mergeCell ref="G106:I106"/>
    <mergeCell ref="G108:I108"/>
    <mergeCell ref="G64:I64"/>
    <mergeCell ref="F12:G12"/>
    <mergeCell ref="G25:I26"/>
    <mergeCell ref="G28:I30"/>
    <mergeCell ref="G48:I48"/>
  </mergeCells>
  <phoneticPr fontId="2"/>
  <dataValidations count="1">
    <dataValidation type="list" allowBlank="1" showInputMessage="1" showErrorMessage="1" sqref="C99 C55 C81 C43 C24">
      <formula1>$O$19:$O$20</formula1>
    </dataValidation>
  </dataValidations>
  <pageMargins left="0.86614173228346458" right="0.43307086614173229" top="0.55118110236220474" bottom="0.55118110236220474" header="0.43307086614173229" footer="0.31496062992125984"/>
  <pageSetup paperSize="9" scale="49" fitToWidth="0" fitToHeight="0" orientation="portrait" verticalDpi="300" r:id="rId1"/>
  <headerFooter alignWithMargins="0">
    <oddHeader>&amp;L&amp;F&amp;R&amp;A</oddHeader>
    <oddFooter>&amp;C&amp;P</oddFooter>
  </headerFooter>
  <colBreaks count="1" manualBreakCount="1">
    <brk id="22" min="1" max="11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1"/>
  <sheetViews>
    <sheetView showGridLines="0" zoomScale="85" zoomScaleNormal="85" zoomScaleSheetLayoutView="100" workbookViewId="0">
      <selection activeCell="G24" sqref="G24:I24"/>
    </sheetView>
  </sheetViews>
  <sheetFormatPr defaultColWidth="9" defaultRowHeight="13.5" zeroHeight="1" x14ac:dyDescent="0.15"/>
  <cols>
    <col min="1" max="1" width="1.875" customWidth="1"/>
    <col min="2" max="2" width="1.25" customWidth="1"/>
    <col min="3" max="3" width="11.625" customWidth="1"/>
    <col min="4" max="4" width="7.625" customWidth="1"/>
    <col min="5" max="5" width="5.125" customWidth="1"/>
    <col min="6" max="7" width="13" customWidth="1"/>
    <col min="8" max="8" width="16.25" customWidth="1"/>
    <col min="9" max="9" width="20.625" customWidth="1"/>
    <col min="10" max="10" width="8.75" customWidth="1"/>
    <col min="11" max="11" width="18.125" customWidth="1"/>
    <col min="12" max="12" width="10.625" customWidth="1"/>
    <col min="13" max="13" width="12.125" customWidth="1"/>
    <col min="14" max="14" width="1.875" customWidth="1"/>
    <col min="15" max="15" width="25.25" hidden="1" customWidth="1"/>
    <col min="16" max="21" width="9.25" hidden="1" customWidth="1"/>
    <col min="22" max="22" width="9" hidden="1" customWidth="1"/>
    <col min="24" max="24" width="73.5" customWidth="1"/>
  </cols>
  <sheetData>
    <row r="1" spans="1:24" x14ac:dyDescent="0.15"/>
    <row r="2" spans="1:24" ht="13.5" customHeight="1" x14ac:dyDescent="0.2">
      <c r="A2" s="1"/>
      <c r="B2" s="1"/>
      <c r="C2" s="1"/>
      <c r="D2" s="1"/>
      <c r="E2" s="1"/>
      <c r="F2" s="1"/>
      <c r="G2" s="1"/>
      <c r="H2" s="1"/>
      <c r="I2" s="388" t="s">
        <v>472</v>
      </c>
      <c r="J2" s="38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5" customHeight="1" x14ac:dyDescent="0.2">
      <c r="A3" s="1"/>
      <c r="B3" s="1"/>
      <c r="C3" s="1"/>
      <c r="D3" s="1"/>
      <c r="E3" s="1"/>
      <c r="F3" s="1"/>
      <c r="G3" s="1"/>
      <c r="H3" s="1"/>
      <c r="I3" s="388"/>
      <c r="J3" s="38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 x14ac:dyDescent="0.2">
      <c r="A4" s="1"/>
      <c r="B4" s="1"/>
      <c r="C4" s="1"/>
      <c r="D4" s="1"/>
      <c r="E4" s="1"/>
      <c r="F4" s="1"/>
      <c r="G4" s="1"/>
      <c r="H4" s="1"/>
      <c r="I4" s="388"/>
      <c r="J4" s="38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x14ac:dyDescent="0.2">
      <c r="A5" s="1"/>
      <c r="B5" s="1"/>
      <c r="C5" s="2"/>
      <c r="D5" s="2"/>
      <c r="E5" s="2"/>
      <c r="F5" s="2"/>
      <c r="G5" s="2"/>
      <c r="H5" s="2"/>
      <c r="I5" s="49" t="s">
        <v>466</v>
      </c>
      <c r="K5" s="2"/>
      <c r="L5" s="49" t="s">
        <v>516</v>
      </c>
      <c r="M5" s="49" t="str">
        <f>Result_office!M5</f>
        <v>v1.0</v>
      </c>
      <c r="N5" s="2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25">
      <c r="A6" s="1"/>
      <c r="B6" s="101"/>
      <c r="C6" s="102" t="s">
        <v>65</v>
      </c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x14ac:dyDescent="0.2">
      <c r="A7" s="1"/>
      <c r="B7" s="6"/>
      <c r="C7" s="7" t="s">
        <v>35</v>
      </c>
      <c r="D7" s="380" t="s">
        <v>462</v>
      </c>
      <c r="E7" s="381"/>
      <c r="F7" s="381"/>
      <c r="G7" s="381"/>
      <c r="H7" s="63" t="s">
        <v>41</v>
      </c>
      <c r="I7" s="38">
        <v>9000</v>
      </c>
      <c r="J7" s="8" t="s">
        <v>53</v>
      </c>
      <c r="K7" s="7" t="s">
        <v>48</v>
      </c>
      <c r="L7" s="12" t="s">
        <v>62</v>
      </c>
      <c r="M7" s="14"/>
      <c r="N7" s="2"/>
      <c r="O7" s="61" t="str">
        <f>Result_office!O7</f>
        <v>Major categories</v>
      </c>
      <c r="P7" s="61" t="str">
        <f>Result_office!P7</f>
        <v>adequacy</v>
      </c>
      <c r="Q7" s="62"/>
      <c r="R7" s="1"/>
      <c r="S7" s="1"/>
      <c r="T7" s="1"/>
      <c r="U7" s="1"/>
      <c r="V7" s="1"/>
      <c r="W7" s="1"/>
      <c r="X7" s="1"/>
    </row>
    <row r="8" spans="1:24" ht="14.25" x14ac:dyDescent="0.2">
      <c r="A8" s="1"/>
      <c r="B8" s="6"/>
      <c r="C8" s="7" t="s">
        <v>36</v>
      </c>
      <c r="D8" s="380" t="s">
        <v>58</v>
      </c>
      <c r="E8" s="380"/>
      <c r="F8" s="380"/>
      <c r="G8" s="380"/>
      <c r="H8" s="63" t="s">
        <v>42</v>
      </c>
      <c r="I8" s="38">
        <v>8500</v>
      </c>
      <c r="J8" s="8" t="s">
        <v>53</v>
      </c>
      <c r="K8" s="7" t="s">
        <v>49</v>
      </c>
      <c r="L8" s="382" t="s">
        <v>16</v>
      </c>
      <c r="M8" s="383"/>
      <c r="N8" s="2"/>
      <c r="O8" s="61" t="str">
        <f>C22</f>
        <v>1. Energy Use/GHG Emissions</v>
      </c>
      <c r="P8" s="64">
        <f>C39/D39</f>
        <v>0</v>
      </c>
      <c r="Q8" s="65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6"/>
      <c r="C9" s="237" t="s">
        <v>37</v>
      </c>
      <c r="D9" s="380" t="s">
        <v>59</v>
      </c>
      <c r="E9" s="381"/>
      <c r="F9" s="381"/>
      <c r="G9" s="381"/>
      <c r="H9" s="63" t="s">
        <v>43</v>
      </c>
      <c r="I9" s="38">
        <v>50000</v>
      </c>
      <c r="J9" s="8" t="s">
        <v>53</v>
      </c>
      <c r="K9" s="7" t="s">
        <v>50</v>
      </c>
      <c r="L9" s="12" t="s">
        <v>63</v>
      </c>
      <c r="M9" s="14"/>
      <c r="N9" s="2"/>
      <c r="O9" s="61" t="str">
        <f>C41</f>
        <v>2. Water Use</v>
      </c>
      <c r="P9" s="64">
        <f>C51/D51</f>
        <v>0</v>
      </c>
      <c r="Q9" s="65"/>
      <c r="R9" s="1"/>
      <c r="S9" s="1"/>
      <c r="T9" s="1"/>
      <c r="U9" s="1"/>
      <c r="V9" s="1"/>
      <c r="W9" s="1"/>
      <c r="X9" s="1"/>
    </row>
    <row r="10" spans="1:24" ht="14.25" x14ac:dyDescent="0.2">
      <c r="A10" s="1"/>
      <c r="B10" s="6"/>
      <c r="C10" s="7" t="s">
        <v>38</v>
      </c>
      <c r="D10" s="380" t="s">
        <v>461</v>
      </c>
      <c r="E10" s="380"/>
      <c r="F10" s="380"/>
      <c r="G10" s="384"/>
      <c r="H10" s="63" t="s">
        <v>44</v>
      </c>
      <c r="I10" s="12" t="s">
        <v>54</v>
      </c>
      <c r="J10" s="8"/>
      <c r="K10" s="347" t="s">
        <v>524</v>
      </c>
      <c r="L10" s="67"/>
      <c r="M10" s="68"/>
      <c r="N10" s="2"/>
      <c r="O10" s="61" t="str">
        <f>C53</f>
        <v>3. Materials/Safety</v>
      </c>
      <c r="P10" s="64">
        <f>C77/D77</f>
        <v>0</v>
      </c>
      <c r="Q10" s="65"/>
      <c r="R10" s="1"/>
      <c r="S10" s="1"/>
      <c r="T10" s="1"/>
      <c r="U10" s="1"/>
      <c r="V10" s="1"/>
      <c r="W10" s="1"/>
      <c r="X10" s="1"/>
    </row>
    <row r="11" spans="1:24" ht="14.25" x14ac:dyDescent="0.2">
      <c r="A11" s="1"/>
      <c r="B11" s="6"/>
      <c r="C11" s="7" t="s">
        <v>39</v>
      </c>
      <c r="D11" s="382" t="s">
        <v>61</v>
      </c>
      <c r="E11" s="382"/>
      <c r="F11" s="382"/>
      <c r="G11" s="382"/>
      <c r="H11" s="63" t="s">
        <v>45</v>
      </c>
      <c r="I11" s="12" t="s">
        <v>55</v>
      </c>
      <c r="J11" s="8"/>
      <c r="K11" s="7" t="s">
        <v>51</v>
      </c>
      <c r="L11" s="385" t="s">
        <v>16</v>
      </c>
      <c r="M11" s="386"/>
      <c r="N11" s="2"/>
      <c r="O11" s="61" t="str">
        <f>C79</f>
        <v>4. Biodiversity/Land Use</v>
      </c>
      <c r="P11" s="64">
        <f>C95/D95</f>
        <v>0</v>
      </c>
      <c r="Q11" s="65"/>
      <c r="R11" s="1"/>
      <c r="S11" s="1"/>
      <c r="T11" s="1"/>
      <c r="U11" s="1"/>
      <c r="V11" s="1"/>
      <c r="W11" s="1"/>
      <c r="X11" s="1"/>
    </row>
    <row r="12" spans="1:24" ht="14.25" x14ac:dyDescent="0.2">
      <c r="A12" s="1"/>
      <c r="B12" s="6"/>
      <c r="C12" s="66" t="s">
        <v>40</v>
      </c>
      <c r="D12" s="62"/>
      <c r="E12" s="62"/>
      <c r="F12" s="371" t="s">
        <v>23</v>
      </c>
      <c r="G12" s="372"/>
      <c r="H12" s="63" t="s">
        <v>46</v>
      </c>
      <c r="I12" s="38" t="s">
        <v>0</v>
      </c>
      <c r="J12" s="8" t="s">
        <v>56</v>
      </c>
      <c r="K12" s="7" t="s">
        <v>52</v>
      </c>
      <c r="L12" s="69" t="s">
        <v>63</v>
      </c>
      <c r="M12" s="33"/>
      <c r="N12" s="2"/>
      <c r="O12" s="61" t="str">
        <f>C97</f>
        <v>5. Indoor Environment</v>
      </c>
      <c r="P12" s="64">
        <f>C111/D111</f>
        <v>0</v>
      </c>
      <c r="Q12" s="65"/>
      <c r="R12" s="1"/>
      <c r="S12" s="1"/>
      <c r="T12" s="1"/>
      <c r="U12" s="1"/>
      <c r="V12" s="1"/>
      <c r="W12" s="1"/>
      <c r="X12" s="1"/>
    </row>
    <row r="13" spans="1:24" ht="14.25" x14ac:dyDescent="0.2">
      <c r="A13" s="1"/>
      <c r="B13" s="9"/>
      <c r="C13" s="10"/>
      <c r="D13" s="10"/>
      <c r="E13" s="10"/>
      <c r="F13" s="10"/>
      <c r="G13" s="10"/>
      <c r="H13" s="70" t="s">
        <v>47</v>
      </c>
      <c r="I13" s="13" t="s">
        <v>0</v>
      </c>
      <c r="J13" s="71" t="s">
        <v>425</v>
      </c>
      <c r="K13" s="348" t="s">
        <v>531</v>
      </c>
      <c r="L13" s="42"/>
      <c r="M13" s="43"/>
      <c r="N13" s="2"/>
      <c r="O13" s="61"/>
      <c r="P13" s="61"/>
      <c r="Q13" s="62"/>
      <c r="R13" s="1"/>
      <c r="S13" s="1"/>
      <c r="T13" s="1"/>
      <c r="U13" s="1"/>
      <c r="V13" s="1"/>
      <c r="W13" s="1"/>
      <c r="X13" s="1"/>
    </row>
    <row r="14" spans="1:24" ht="3.95" customHeight="1" x14ac:dyDescent="0.2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x14ac:dyDescent="0.2">
      <c r="A15" s="1"/>
      <c r="B15" s="3"/>
      <c r="C15" s="4" t="s">
        <v>66</v>
      </c>
      <c r="D15" s="4"/>
      <c r="E15" s="46"/>
      <c r="F15" s="4"/>
      <c r="G15" s="4"/>
      <c r="H15" s="4"/>
      <c r="I15" s="4"/>
      <c r="J15" s="4"/>
      <c r="K15" s="4"/>
      <c r="L15" s="4"/>
      <c r="M15" s="5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x14ac:dyDescent="0.2">
      <c r="A16" s="1"/>
      <c r="B16" s="15"/>
      <c r="C16" s="1"/>
      <c r="D16" s="1"/>
      <c r="E16" s="72"/>
      <c r="F16" s="16"/>
      <c r="G16" s="16"/>
      <c r="H16" s="16"/>
      <c r="I16" s="16"/>
      <c r="J16" s="16"/>
      <c r="K16" s="7" t="s">
        <v>71</v>
      </c>
      <c r="L16" s="7" t="s">
        <v>72</v>
      </c>
      <c r="M16" s="18">
        <v>78</v>
      </c>
      <c r="N16" s="2"/>
      <c r="O16" s="61" t="str">
        <f>Result_office!O16</f>
        <v>Red star</v>
      </c>
      <c r="P16" s="61" t="str">
        <f>Result_office!P16</f>
        <v>stars</v>
      </c>
      <c r="Q16" s="62"/>
      <c r="R16" s="1"/>
      <c r="S16" s="1"/>
      <c r="T16" s="1"/>
      <c r="U16" s="1"/>
      <c r="V16" s="1"/>
      <c r="W16" s="1"/>
      <c r="X16" s="1"/>
    </row>
    <row r="17" spans="1:24" ht="14.25" x14ac:dyDescent="0.2">
      <c r="A17" s="1"/>
      <c r="B17" s="15"/>
      <c r="C17" s="29">
        <f>C39+C51+C77+C95+C111</f>
        <v>0</v>
      </c>
      <c r="D17" s="30" t="s">
        <v>17</v>
      </c>
      <c r="E17" s="52" t="s">
        <v>67</v>
      </c>
      <c r="F17" s="16"/>
      <c r="G17" s="16"/>
      <c r="H17" s="16"/>
      <c r="I17" s="16"/>
      <c r="J17" s="16"/>
      <c r="K17" s="7" t="s">
        <v>473</v>
      </c>
      <c r="L17" s="7" t="s">
        <v>72</v>
      </c>
      <c r="M17" s="18">
        <v>66</v>
      </c>
      <c r="N17" s="2"/>
      <c r="O17" s="61">
        <f>IF(C17&gt;=M16,5,IF(C17&gt;=M17,4,IF(C17&gt;=M18,3,IF(C17&gt;=M19,2,0))))</f>
        <v>0</v>
      </c>
      <c r="P17" s="61">
        <f>5-O17</f>
        <v>5</v>
      </c>
      <c r="Q17" s="62"/>
      <c r="R17" s="1"/>
      <c r="S17" s="1"/>
      <c r="T17" s="1"/>
      <c r="U17" s="1"/>
      <c r="V17" s="1"/>
      <c r="W17" s="1"/>
      <c r="X17" s="1"/>
    </row>
    <row r="18" spans="1:24" ht="14.25" x14ac:dyDescent="0.2">
      <c r="A18" s="1"/>
      <c r="B18" s="15"/>
      <c r="C18" s="53" t="s">
        <v>68</v>
      </c>
      <c r="D18" s="31" t="s">
        <v>69</v>
      </c>
      <c r="E18" s="47"/>
      <c r="F18" s="16"/>
      <c r="G18" s="16"/>
      <c r="H18" s="16"/>
      <c r="I18" s="16"/>
      <c r="J18" s="16"/>
      <c r="K18" s="7" t="s">
        <v>474</v>
      </c>
      <c r="L18" s="7" t="s">
        <v>72</v>
      </c>
      <c r="M18" s="18">
        <v>60</v>
      </c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x14ac:dyDescent="0.2">
      <c r="A19" s="1"/>
      <c r="B19" s="15"/>
      <c r="C19" s="16"/>
      <c r="D19" s="16"/>
      <c r="E19" s="47"/>
      <c r="F19" s="16"/>
      <c r="G19" s="16"/>
      <c r="H19" s="16"/>
      <c r="I19" s="16"/>
      <c r="J19" s="16"/>
      <c r="K19" s="7" t="s">
        <v>475</v>
      </c>
      <c r="L19" s="7" t="s">
        <v>72</v>
      </c>
      <c r="M19" s="18">
        <v>50</v>
      </c>
      <c r="N19" s="2"/>
      <c r="O19" s="61" t="str">
        <f>Result_office!O19</f>
        <v>yes</v>
      </c>
      <c r="P19" s="1"/>
      <c r="Q19" s="1"/>
      <c r="R19" s="1"/>
      <c r="S19" s="1"/>
      <c r="T19" s="1"/>
      <c r="U19" s="1"/>
      <c r="V19" s="1"/>
      <c r="W19" s="1"/>
      <c r="X19" s="1"/>
    </row>
    <row r="20" spans="1:24" ht="14.25" x14ac:dyDescent="0.2">
      <c r="A20" s="1"/>
      <c r="B20" s="19"/>
      <c r="C20" s="10" t="s">
        <v>70</v>
      </c>
      <c r="D20" s="20"/>
      <c r="E20" s="48"/>
      <c r="F20" s="20"/>
      <c r="G20" s="20"/>
      <c r="H20" s="20"/>
      <c r="I20" s="20"/>
      <c r="J20" s="20"/>
      <c r="K20" s="10"/>
      <c r="L20" s="10"/>
      <c r="M20" s="21"/>
      <c r="N20" s="2"/>
      <c r="O20" s="61" t="str">
        <f>Result_office!O20</f>
        <v>no</v>
      </c>
      <c r="P20" s="1"/>
      <c r="Q20" s="1"/>
      <c r="R20" s="1"/>
      <c r="S20" s="1"/>
      <c r="T20" s="1"/>
      <c r="U20" s="1"/>
      <c r="V20" s="1"/>
      <c r="W20" s="1"/>
      <c r="X20" s="1"/>
    </row>
    <row r="21" spans="1:24" ht="3.95" customHeight="1" x14ac:dyDescent="0.2">
      <c r="A21" s="1"/>
      <c r="B21" s="1"/>
      <c r="C21" s="2"/>
      <c r="D21" s="2"/>
      <c r="E21" s="49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x14ac:dyDescent="0.2">
      <c r="A22" s="1"/>
      <c r="B22" s="3"/>
      <c r="C22" s="4" t="s">
        <v>74</v>
      </c>
      <c r="D22" s="4"/>
      <c r="E22" s="50"/>
      <c r="F22" s="4"/>
      <c r="G22" s="4"/>
      <c r="H22" s="4"/>
      <c r="I22" s="4"/>
      <c r="J22" s="4"/>
      <c r="K22" s="4"/>
      <c r="L22" s="4"/>
      <c r="M22" s="5"/>
      <c r="N22" s="2"/>
      <c r="O22" s="1"/>
      <c r="P22" s="1"/>
      <c r="Q22" s="1"/>
      <c r="R22" s="1"/>
      <c r="S22" s="61" t="str">
        <f>Result_office!S22</f>
        <v>Y2016DECC</v>
      </c>
      <c r="T22" s="1"/>
      <c r="U22" s="1"/>
      <c r="V22" s="1"/>
      <c r="W22" s="1"/>
      <c r="X22" s="1"/>
    </row>
    <row r="23" spans="1:24" ht="14.25" x14ac:dyDescent="0.2">
      <c r="A23" s="1"/>
      <c r="B23" s="15"/>
      <c r="C23" s="7" t="s">
        <v>75</v>
      </c>
      <c r="D23" s="7"/>
      <c r="E23" s="7"/>
      <c r="F23" s="7"/>
      <c r="G23" s="7"/>
      <c r="H23" s="7"/>
      <c r="I23" s="7"/>
      <c r="J23" s="54"/>
      <c r="K23" s="22" t="s">
        <v>456</v>
      </c>
      <c r="L23" s="54" t="s">
        <v>78</v>
      </c>
      <c r="M23" s="8"/>
      <c r="N23" s="2"/>
      <c r="O23" s="61" t="str">
        <f>Result_office!O23</f>
        <v>GFA</v>
      </c>
      <c r="P23" s="61" t="str">
        <f>Result_office!P23</f>
        <v>=&gt;30,000m2</v>
      </c>
      <c r="Q23" s="61" t="str">
        <f>Result_office!Q23</f>
        <v>subject</v>
      </c>
      <c r="R23" s="1"/>
      <c r="S23" s="61" t="str">
        <f>Result_office!S23</f>
        <v>GFA</v>
      </c>
      <c r="T23" s="61" t="str">
        <f>Result_office!T23</f>
        <v>&lt;10,000m2</v>
      </c>
      <c r="U23" s="61" t="str">
        <f>Result_office!U23</f>
        <v>=&gt;10,000m2 &amp; &lt;30,000m2</v>
      </c>
      <c r="V23" s="61" t="str">
        <f>Result_office!V23</f>
        <v>=&gt;30,000m2</v>
      </c>
      <c r="W23" s="1"/>
      <c r="X23" s="1"/>
    </row>
    <row r="24" spans="1:24" ht="28.5" customHeight="1" x14ac:dyDescent="0.2">
      <c r="A24" s="1"/>
      <c r="B24" s="15"/>
      <c r="C24" s="55"/>
      <c r="D24" s="7"/>
      <c r="E24" s="238" t="s">
        <v>79</v>
      </c>
      <c r="F24" s="7"/>
      <c r="G24" s="387" t="s">
        <v>83</v>
      </c>
      <c r="H24" s="387"/>
      <c r="I24" s="387"/>
      <c r="J24" s="7"/>
      <c r="K24" s="7"/>
      <c r="L24" s="7"/>
      <c r="M24" s="8"/>
      <c r="N24" s="2"/>
      <c r="O24" s="73">
        <f t="shared" ref="O24:O51" si="0">S24</f>
        <v>0</v>
      </c>
      <c r="P24" s="61">
        <f>IF($I$9&gt;=30000,V24,IF($I$9&gt;=10000,U24,T24))</f>
        <v>0</v>
      </c>
      <c r="Q24" s="61">
        <f t="shared" ref="Q24:Q51" si="1">IF(AND($L$32&gt;=O24,$L$32&lt;O25),P24,0)</f>
        <v>0</v>
      </c>
      <c r="R24" s="1"/>
      <c r="S24" s="221">
        <v>0</v>
      </c>
      <c r="T24" s="74">
        <v>6</v>
      </c>
      <c r="U24" s="74">
        <v>0</v>
      </c>
      <c r="V24" s="74">
        <v>0</v>
      </c>
      <c r="W24" s="1"/>
      <c r="X24" s="1"/>
    </row>
    <row r="25" spans="1:24" ht="14.25" x14ac:dyDescent="0.2">
      <c r="A25" s="1"/>
      <c r="B25" s="15"/>
      <c r="C25" s="225"/>
      <c r="D25" s="57" t="s">
        <v>426</v>
      </c>
      <c r="E25" s="7"/>
      <c r="F25" s="22" t="s">
        <v>85</v>
      </c>
      <c r="G25" s="365"/>
      <c r="H25" s="366"/>
      <c r="I25" s="367"/>
      <c r="J25" s="7"/>
      <c r="K25" s="22" t="s">
        <v>89</v>
      </c>
      <c r="L25" s="234"/>
      <c r="M25" s="8" t="s">
        <v>476</v>
      </c>
      <c r="N25" s="2"/>
      <c r="O25" s="73">
        <f t="shared" si="0"/>
        <v>200</v>
      </c>
      <c r="P25" s="61">
        <f t="shared" ref="P25:P51" si="2">IF($I$9&gt;=30000,V25,IF($I$9&gt;=10000,U25,T25))</f>
        <v>2</v>
      </c>
      <c r="Q25" s="61">
        <f t="shared" si="1"/>
        <v>0</v>
      </c>
      <c r="R25" s="1"/>
      <c r="S25" s="221">
        <v>200</v>
      </c>
      <c r="T25" s="74">
        <v>44</v>
      </c>
      <c r="U25" s="74">
        <v>0</v>
      </c>
      <c r="V25" s="74">
        <v>2</v>
      </c>
      <c r="W25" s="1"/>
      <c r="X25" s="1"/>
    </row>
    <row r="26" spans="1:24" ht="14.25" x14ac:dyDescent="0.2">
      <c r="A26" s="1"/>
      <c r="B26" s="15"/>
      <c r="C26" s="232" t="s">
        <v>448</v>
      </c>
      <c r="D26" s="232" t="s">
        <v>76</v>
      </c>
      <c r="E26" s="7"/>
      <c r="F26" s="7"/>
      <c r="G26" s="368"/>
      <c r="H26" s="369"/>
      <c r="I26" s="370"/>
      <c r="J26" s="7"/>
      <c r="K26" s="7"/>
      <c r="L26" s="7"/>
      <c r="M26" s="8"/>
      <c r="N26" s="2"/>
      <c r="O26" s="73">
        <f t="shared" si="0"/>
        <v>400</v>
      </c>
      <c r="P26" s="61">
        <f t="shared" si="2"/>
        <v>3</v>
      </c>
      <c r="Q26" s="61">
        <f t="shared" si="1"/>
        <v>0</v>
      </c>
      <c r="R26" s="1"/>
      <c r="S26" s="221">
        <v>400</v>
      </c>
      <c r="T26" s="74">
        <v>62</v>
      </c>
      <c r="U26" s="74">
        <v>4</v>
      </c>
      <c r="V26" s="74">
        <v>3</v>
      </c>
      <c r="W26" s="1"/>
      <c r="X26" s="1"/>
    </row>
    <row r="27" spans="1:24" ht="15" x14ac:dyDescent="0.2">
      <c r="A27" s="1"/>
      <c r="B27" s="15"/>
      <c r="C27" s="225"/>
      <c r="D27" s="224">
        <v>25</v>
      </c>
      <c r="E27" s="58">
        <v>1.1000000000000001</v>
      </c>
      <c r="F27" s="59" t="s">
        <v>86</v>
      </c>
      <c r="G27" s="7"/>
      <c r="H27" s="7"/>
      <c r="I27" s="7"/>
      <c r="J27" s="7"/>
      <c r="K27" s="7"/>
      <c r="L27" s="7"/>
      <c r="M27" s="8"/>
      <c r="N27" s="2"/>
      <c r="O27" s="73">
        <f t="shared" ref="O27:O35" si="3">S27</f>
        <v>600</v>
      </c>
      <c r="P27" s="61">
        <f t="shared" ref="P27:P35" si="4">IF($I$9&gt;=30000,V27,IF($I$9&gt;=10000,U27,T27))</f>
        <v>4</v>
      </c>
      <c r="Q27" s="61">
        <f t="shared" si="1"/>
        <v>0</v>
      </c>
      <c r="R27" s="1"/>
      <c r="S27" s="221">
        <v>600</v>
      </c>
      <c r="T27" s="74">
        <v>88</v>
      </c>
      <c r="U27" s="74">
        <v>8</v>
      </c>
      <c r="V27" s="74">
        <v>4</v>
      </c>
      <c r="W27" s="1"/>
      <c r="X27" s="1"/>
    </row>
    <row r="28" spans="1:24" ht="15" x14ac:dyDescent="0.2">
      <c r="A28" s="1"/>
      <c r="B28" s="15"/>
      <c r="C28" s="7"/>
      <c r="D28" s="22"/>
      <c r="E28" s="58"/>
      <c r="F28" s="59"/>
      <c r="G28" s="365"/>
      <c r="H28" s="366"/>
      <c r="I28" s="367"/>
      <c r="J28" s="7"/>
      <c r="K28" s="22" t="s">
        <v>90</v>
      </c>
      <c r="L28" s="235"/>
      <c r="M28" s="8" t="s">
        <v>476</v>
      </c>
      <c r="N28" s="2"/>
      <c r="O28" s="73">
        <f t="shared" si="3"/>
        <v>800</v>
      </c>
      <c r="P28" s="61">
        <f t="shared" si="4"/>
        <v>8</v>
      </c>
      <c r="Q28" s="61">
        <f t="shared" si="1"/>
        <v>0</v>
      </c>
      <c r="R28" s="1"/>
      <c r="S28" s="221">
        <v>800</v>
      </c>
      <c r="T28" s="74">
        <v>163</v>
      </c>
      <c r="U28" s="74">
        <v>19</v>
      </c>
      <c r="V28" s="74">
        <v>8</v>
      </c>
      <c r="W28" s="1"/>
      <c r="X28" s="1"/>
    </row>
    <row r="29" spans="1:24" ht="14.25" x14ac:dyDescent="0.2">
      <c r="A29" s="1"/>
      <c r="B29" s="15"/>
      <c r="C29" s="7"/>
      <c r="D29" s="7"/>
      <c r="E29" s="7"/>
      <c r="F29" s="22"/>
      <c r="G29" s="373"/>
      <c r="H29" s="374"/>
      <c r="I29" s="375"/>
      <c r="J29" s="7"/>
      <c r="K29" s="22" t="s">
        <v>91</v>
      </c>
      <c r="L29" s="235"/>
      <c r="M29" s="8" t="s">
        <v>477</v>
      </c>
      <c r="N29" s="2"/>
      <c r="O29" s="73">
        <f t="shared" si="3"/>
        <v>1000</v>
      </c>
      <c r="P29" s="61">
        <f t="shared" si="4"/>
        <v>7</v>
      </c>
      <c r="Q29" s="61">
        <f t="shared" si="1"/>
        <v>0</v>
      </c>
      <c r="R29" s="1"/>
      <c r="S29" s="221">
        <v>1000</v>
      </c>
      <c r="T29" s="74">
        <v>226</v>
      </c>
      <c r="U29" s="74">
        <v>43</v>
      </c>
      <c r="V29" s="74">
        <v>7</v>
      </c>
      <c r="W29" s="1"/>
      <c r="X29" s="1"/>
    </row>
    <row r="30" spans="1:24" ht="15.75" x14ac:dyDescent="0.2">
      <c r="A30" s="1"/>
      <c r="B30" s="15"/>
      <c r="C30" s="7"/>
      <c r="D30" s="7"/>
      <c r="E30" s="7"/>
      <c r="F30" s="7"/>
      <c r="G30" s="368"/>
      <c r="H30" s="369"/>
      <c r="I30" s="370"/>
      <c r="J30" s="7"/>
      <c r="K30" s="22" t="s">
        <v>92</v>
      </c>
      <c r="L30" s="235"/>
      <c r="M30" s="8" t="s">
        <v>478</v>
      </c>
      <c r="N30" s="2"/>
      <c r="O30" s="73">
        <f t="shared" si="3"/>
        <v>1200</v>
      </c>
      <c r="P30" s="61">
        <f t="shared" si="4"/>
        <v>13</v>
      </c>
      <c r="Q30" s="61">
        <f t="shared" si="1"/>
        <v>0</v>
      </c>
      <c r="R30" s="1"/>
      <c r="S30" s="221">
        <v>1200</v>
      </c>
      <c r="T30" s="74">
        <v>233</v>
      </c>
      <c r="U30" s="74">
        <v>71</v>
      </c>
      <c r="V30" s="74">
        <v>13</v>
      </c>
      <c r="W30" s="1"/>
      <c r="X30" s="1"/>
    </row>
    <row r="31" spans="1:24" ht="15" x14ac:dyDescent="0.2">
      <c r="A31" s="1"/>
      <c r="B31" s="15"/>
      <c r="C31" s="225"/>
      <c r="D31" s="224">
        <v>5</v>
      </c>
      <c r="E31" s="58" t="s">
        <v>1</v>
      </c>
      <c r="F31" s="59" t="s">
        <v>88</v>
      </c>
      <c r="G31" s="7"/>
      <c r="H31" s="7"/>
      <c r="I31" s="7"/>
      <c r="J31" s="7"/>
      <c r="K31" s="7"/>
      <c r="L31" s="7"/>
      <c r="M31" s="8"/>
      <c r="N31" s="2"/>
      <c r="O31" s="73">
        <f t="shared" si="3"/>
        <v>1400</v>
      </c>
      <c r="P31" s="61">
        <f t="shared" si="4"/>
        <v>16</v>
      </c>
      <c r="Q31" s="61">
        <f t="shared" si="1"/>
        <v>0</v>
      </c>
      <c r="R31" s="1"/>
      <c r="S31" s="221">
        <v>1400</v>
      </c>
      <c r="T31" s="74">
        <v>219</v>
      </c>
      <c r="U31" s="74">
        <v>94</v>
      </c>
      <c r="V31" s="74">
        <v>16</v>
      </c>
      <c r="W31" s="1"/>
      <c r="X31" s="1"/>
    </row>
    <row r="32" spans="1:24" ht="15" x14ac:dyDescent="0.2">
      <c r="A32" s="1"/>
      <c r="B32" s="15"/>
      <c r="C32" s="7"/>
      <c r="D32" s="22"/>
      <c r="E32" s="58"/>
      <c r="F32" s="59"/>
      <c r="G32" s="365"/>
      <c r="H32" s="366"/>
      <c r="I32" s="367"/>
      <c r="J32" s="7"/>
      <c r="K32" s="22" t="s">
        <v>465</v>
      </c>
      <c r="L32" s="235"/>
      <c r="M32" s="8" t="s">
        <v>476</v>
      </c>
      <c r="N32" s="2"/>
      <c r="O32" s="73">
        <f t="shared" si="3"/>
        <v>1600</v>
      </c>
      <c r="P32" s="61">
        <f t="shared" si="4"/>
        <v>26</v>
      </c>
      <c r="Q32" s="61">
        <f t="shared" si="1"/>
        <v>0</v>
      </c>
      <c r="R32" s="1"/>
      <c r="S32" s="221">
        <v>1600</v>
      </c>
      <c r="T32" s="74">
        <v>157</v>
      </c>
      <c r="U32" s="74">
        <v>83</v>
      </c>
      <c r="V32" s="74">
        <v>26</v>
      </c>
      <c r="W32" s="1"/>
      <c r="X32" s="1"/>
    </row>
    <row r="33" spans="1:24" ht="14.25" x14ac:dyDescent="0.2">
      <c r="A33" s="1"/>
      <c r="B33" s="15"/>
      <c r="C33" s="7"/>
      <c r="D33" s="7"/>
      <c r="E33" s="7"/>
      <c r="F33" s="22"/>
      <c r="G33" s="373"/>
      <c r="H33" s="374"/>
      <c r="I33" s="375"/>
      <c r="J33" s="7"/>
      <c r="K33" s="22" t="s">
        <v>91</v>
      </c>
      <c r="L33" s="235"/>
      <c r="M33" s="8" t="s">
        <v>477</v>
      </c>
      <c r="N33" s="2"/>
      <c r="O33" s="73">
        <f t="shared" si="3"/>
        <v>1800</v>
      </c>
      <c r="P33" s="61">
        <f t="shared" si="4"/>
        <v>34</v>
      </c>
      <c r="Q33" s="61">
        <f t="shared" si="1"/>
        <v>0</v>
      </c>
      <c r="R33" s="1"/>
      <c r="S33" s="221">
        <v>1800</v>
      </c>
      <c r="T33" s="74">
        <v>115</v>
      </c>
      <c r="U33" s="74">
        <v>65</v>
      </c>
      <c r="V33" s="74">
        <v>34</v>
      </c>
      <c r="W33" s="1"/>
      <c r="X33" s="1"/>
    </row>
    <row r="34" spans="1:24" ht="15.75" x14ac:dyDescent="0.2">
      <c r="A34" s="1"/>
      <c r="B34" s="15"/>
      <c r="C34" s="7"/>
      <c r="D34" s="7"/>
      <c r="E34" s="22"/>
      <c r="F34" s="7"/>
      <c r="G34" s="368"/>
      <c r="H34" s="369"/>
      <c r="I34" s="370"/>
      <c r="J34" s="7"/>
      <c r="K34" s="22" t="s">
        <v>92</v>
      </c>
      <c r="L34" s="235"/>
      <c r="M34" s="8" t="s">
        <v>478</v>
      </c>
      <c r="N34" s="2"/>
      <c r="O34" s="73">
        <f t="shared" si="3"/>
        <v>2000</v>
      </c>
      <c r="P34" s="61">
        <f t="shared" si="4"/>
        <v>42</v>
      </c>
      <c r="Q34" s="61">
        <f t="shared" si="1"/>
        <v>0</v>
      </c>
      <c r="R34" s="1"/>
      <c r="S34" s="221">
        <v>2000</v>
      </c>
      <c r="T34" s="74">
        <v>79</v>
      </c>
      <c r="U34" s="74">
        <v>56</v>
      </c>
      <c r="V34" s="74">
        <v>42</v>
      </c>
      <c r="W34" s="1"/>
      <c r="X34" s="1"/>
    </row>
    <row r="35" spans="1:24" ht="15" x14ac:dyDescent="0.2">
      <c r="A35" s="1"/>
      <c r="B35" s="15"/>
      <c r="C35" s="7"/>
      <c r="D35" s="224">
        <v>0</v>
      </c>
      <c r="E35" s="58">
        <v>1.3</v>
      </c>
      <c r="F35" s="56" t="s">
        <v>93</v>
      </c>
      <c r="G35" s="7"/>
      <c r="H35" s="7"/>
      <c r="I35" s="22" t="s">
        <v>100</v>
      </c>
      <c r="J35" s="7"/>
      <c r="K35" s="7"/>
      <c r="L35" s="7"/>
      <c r="M35" s="8"/>
      <c r="N35" s="2"/>
      <c r="O35" s="73">
        <f t="shared" si="3"/>
        <v>2200</v>
      </c>
      <c r="P35" s="61">
        <f t="shared" si="4"/>
        <v>30</v>
      </c>
      <c r="Q35" s="61">
        <f t="shared" si="1"/>
        <v>0</v>
      </c>
      <c r="R35" s="1"/>
      <c r="S35" s="221">
        <v>2200</v>
      </c>
      <c r="T35" s="74">
        <v>52</v>
      </c>
      <c r="U35" s="74">
        <v>47</v>
      </c>
      <c r="V35" s="74">
        <v>30</v>
      </c>
      <c r="W35" s="1"/>
      <c r="X35" s="1"/>
    </row>
    <row r="36" spans="1:24" ht="14.25" hidden="1" customHeight="1" x14ac:dyDescent="0.2">
      <c r="A36" s="1"/>
      <c r="B36" s="15"/>
      <c r="C36" s="7"/>
      <c r="D36" s="22"/>
      <c r="E36" s="22"/>
      <c r="F36" s="22"/>
      <c r="G36" s="362"/>
      <c r="H36" s="363"/>
      <c r="I36" s="364"/>
      <c r="J36" s="7"/>
      <c r="K36" s="7"/>
      <c r="L36" s="235"/>
      <c r="M36" s="8" t="s">
        <v>118</v>
      </c>
      <c r="N36" s="2"/>
      <c r="O36" s="73">
        <f t="shared" si="0"/>
        <v>2400</v>
      </c>
      <c r="P36" s="61">
        <f t="shared" si="2"/>
        <v>19</v>
      </c>
      <c r="Q36" s="61">
        <f t="shared" si="1"/>
        <v>0</v>
      </c>
      <c r="R36" s="1"/>
      <c r="S36" s="221">
        <v>2400</v>
      </c>
      <c r="T36" s="74">
        <v>36</v>
      </c>
      <c r="U36" s="74">
        <v>29</v>
      </c>
      <c r="V36" s="74">
        <v>19</v>
      </c>
      <c r="W36" s="1"/>
      <c r="X36" s="1"/>
    </row>
    <row r="37" spans="1:24" ht="15" x14ac:dyDescent="0.2">
      <c r="A37" s="1"/>
      <c r="B37" s="15"/>
      <c r="C37" s="225"/>
      <c r="D37" s="224">
        <v>5</v>
      </c>
      <c r="E37" s="58">
        <v>1.4</v>
      </c>
      <c r="F37" s="59" t="s">
        <v>95</v>
      </c>
      <c r="G37" s="7"/>
      <c r="H37" s="7"/>
      <c r="I37" s="7"/>
      <c r="J37" s="7"/>
      <c r="K37" s="7"/>
      <c r="L37" s="7"/>
      <c r="M37" s="8"/>
      <c r="N37" s="2"/>
      <c r="O37" s="73">
        <f t="shared" si="0"/>
        <v>2600</v>
      </c>
      <c r="P37" s="61">
        <f t="shared" si="2"/>
        <v>21</v>
      </c>
      <c r="Q37" s="61">
        <f t="shared" si="1"/>
        <v>0</v>
      </c>
      <c r="R37" s="1"/>
      <c r="S37" s="220">
        <v>2600</v>
      </c>
      <c r="T37" s="74">
        <v>24</v>
      </c>
      <c r="U37" s="74">
        <v>18</v>
      </c>
      <c r="V37" s="74">
        <v>21</v>
      </c>
      <c r="W37" s="1"/>
      <c r="X37" s="1"/>
    </row>
    <row r="38" spans="1:24" ht="14.25" x14ac:dyDescent="0.2">
      <c r="A38" s="1"/>
      <c r="B38" s="15"/>
      <c r="C38" s="7"/>
      <c r="D38" s="22"/>
      <c r="E38" s="22"/>
      <c r="F38" s="22"/>
      <c r="G38" s="362"/>
      <c r="H38" s="363"/>
      <c r="I38" s="364"/>
      <c r="J38" s="7"/>
      <c r="K38" s="22" t="s">
        <v>97</v>
      </c>
      <c r="L38" s="235"/>
      <c r="M38" s="8" t="s">
        <v>2</v>
      </c>
      <c r="N38" s="2"/>
      <c r="O38" s="73">
        <f t="shared" si="0"/>
        <v>2800</v>
      </c>
      <c r="P38" s="61">
        <f t="shared" si="2"/>
        <v>15</v>
      </c>
      <c r="Q38" s="61">
        <f t="shared" si="1"/>
        <v>0</v>
      </c>
      <c r="R38" s="1"/>
      <c r="S38" s="221">
        <v>2800</v>
      </c>
      <c r="T38" s="74">
        <v>22</v>
      </c>
      <c r="U38" s="74">
        <v>26</v>
      </c>
      <c r="V38" s="74">
        <v>15</v>
      </c>
      <c r="W38" s="1"/>
      <c r="X38" s="1"/>
    </row>
    <row r="39" spans="1:24" ht="14.25" x14ac:dyDescent="0.2">
      <c r="A39" s="1"/>
      <c r="B39" s="15"/>
      <c r="C39" s="223">
        <f>C25+C27+C31+C35+C37</f>
        <v>0</v>
      </c>
      <c r="D39" s="228">
        <v>35</v>
      </c>
      <c r="E39" s="56" t="s">
        <v>96</v>
      </c>
      <c r="F39" s="7"/>
      <c r="G39" s="7"/>
      <c r="H39" s="7"/>
      <c r="I39" s="7"/>
      <c r="J39" s="7"/>
      <c r="K39" s="7"/>
      <c r="L39" s="7"/>
      <c r="M39" s="8"/>
      <c r="N39" s="2"/>
      <c r="O39" s="73">
        <f t="shared" si="0"/>
        <v>3000</v>
      </c>
      <c r="P39" s="61">
        <f t="shared" si="2"/>
        <v>5</v>
      </c>
      <c r="Q39" s="61">
        <f t="shared" si="1"/>
        <v>0</v>
      </c>
      <c r="R39" s="1"/>
      <c r="S39" s="221">
        <v>3000</v>
      </c>
      <c r="T39" s="74">
        <v>10</v>
      </c>
      <c r="U39" s="74">
        <v>8</v>
      </c>
      <c r="V39" s="74">
        <v>5</v>
      </c>
      <c r="W39" s="1"/>
      <c r="X39" s="1"/>
    </row>
    <row r="40" spans="1:24" ht="14.25" x14ac:dyDescent="0.2">
      <c r="A40" s="1"/>
      <c r="B40" s="15"/>
      <c r="C40" s="16"/>
      <c r="D40" s="16"/>
      <c r="E40" s="47"/>
      <c r="F40" s="16"/>
      <c r="G40" s="16"/>
      <c r="H40" s="16"/>
      <c r="I40" s="16"/>
      <c r="J40" s="16"/>
      <c r="K40" s="16"/>
      <c r="L40" s="16"/>
      <c r="M40" s="17"/>
      <c r="N40" s="2"/>
      <c r="O40" s="73">
        <f t="shared" si="0"/>
        <v>3200</v>
      </c>
      <c r="P40" s="61">
        <f t="shared" si="2"/>
        <v>6</v>
      </c>
      <c r="Q40" s="61">
        <f t="shared" si="1"/>
        <v>0</v>
      </c>
      <c r="R40" s="1"/>
      <c r="S40" s="221">
        <v>3200</v>
      </c>
      <c r="T40" s="74">
        <v>11</v>
      </c>
      <c r="U40" s="74">
        <v>6</v>
      </c>
      <c r="V40" s="74">
        <v>6</v>
      </c>
      <c r="W40" s="1"/>
      <c r="X40" s="1"/>
    </row>
    <row r="41" spans="1:24" ht="15" x14ac:dyDescent="0.2">
      <c r="A41" s="1"/>
      <c r="B41" s="23"/>
      <c r="C41" s="24" t="s">
        <v>101</v>
      </c>
      <c r="D41" s="24"/>
      <c r="E41" s="51"/>
      <c r="F41" s="24"/>
      <c r="G41" s="24"/>
      <c r="H41" s="24"/>
      <c r="I41" s="24"/>
      <c r="J41" s="24"/>
      <c r="K41" s="24"/>
      <c r="L41" s="24"/>
      <c r="M41" s="25"/>
      <c r="N41" s="2"/>
      <c r="O41" s="73">
        <f t="shared" si="0"/>
        <v>3400</v>
      </c>
      <c r="P41" s="61">
        <f t="shared" si="2"/>
        <v>11</v>
      </c>
      <c r="Q41" s="61">
        <f t="shared" si="1"/>
        <v>0</v>
      </c>
      <c r="R41" s="1"/>
      <c r="S41" s="221">
        <v>3400</v>
      </c>
      <c r="T41" s="74">
        <v>7</v>
      </c>
      <c r="U41" s="74">
        <v>8</v>
      </c>
      <c r="V41" s="74">
        <v>11</v>
      </c>
      <c r="W41" s="1"/>
      <c r="X41" s="1"/>
    </row>
    <row r="42" spans="1:24" ht="14.25" x14ac:dyDescent="0.2">
      <c r="A42" s="1"/>
      <c r="B42" s="15"/>
      <c r="C42" s="7" t="s">
        <v>75</v>
      </c>
      <c r="D42" s="7"/>
      <c r="E42" s="7"/>
      <c r="F42" s="7"/>
      <c r="G42" s="7"/>
      <c r="H42" s="7"/>
      <c r="I42" s="7"/>
      <c r="J42" s="54"/>
      <c r="K42" s="22" t="s">
        <v>77</v>
      </c>
      <c r="L42" s="54" t="s">
        <v>78</v>
      </c>
      <c r="M42" s="8"/>
      <c r="N42" s="2"/>
      <c r="O42" s="73">
        <f t="shared" si="0"/>
        <v>3600</v>
      </c>
      <c r="P42" s="61">
        <f t="shared" si="2"/>
        <v>4</v>
      </c>
      <c r="Q42" s="61">
        <f t="shared" si="1"/>
        <v>0</v>
      </c>
      <c r="R42" s="1"/>
      <c r="S42" s="221">
        <v>3600</v>
      </c>
      <c r="T42" s="74">
        <v>10</v>
      </c>
      <c r="U42" s="74">
        <v>4</v>
      </c>
      <c r="V42" s="74">
        <v>4</v>
      </c>
      <c r="W42" s="1"/>
      <c r="X42" s="1"/>
    </row>
    <row r="43" spans="1:24" ht="14.25" customHeight="1" x14ac:dyDescent="0.2">
      <c r="A43" s="1"/>
      <c r="B43" s="15"/>
      <c r="C43" s="55"/>
      <c r="D43" s="7"/>
      <c r="E43" s="238" t="s">
        <v>79</v>
      </c>
      <c r="F43" s="7"/>
      <c r="G43" s="387" t="s">
        <v>458</v>
      </c>
      <c r="H43" s="387"/>
      <c r="I43" s="387"/>
      <c r="J43" s="7"/>
      <c r="K43" s="7"/>
      <c r="L43" s="7"/>
      <c r="M43" s="8"/>
      <c r="N43" s="2"/>
      <c r="O43" s="73">
        <f t="shared" si="0"/>
        <v>3800</v>
      </c>
      <c r="P43" s="61">
        <f t="shared" si="2"/>
        <v>5</v>
      </c>
      <c r="Q43" s="61">
        <f t="shared" si="1"/>
        <v>0</v>
      </c>
      <c r="R43" s="1"/>
      <c r="S43" s="221">
        <v>3800</v>
      </c>
      <c r="T43" s="74">
        <v>5</v>
      </c>
      <c r="U43" s="74">
        <v>5</v>
      </c>
      <c r="V43" s="74">
        <v>5</v>
      </c>
      <c r="W43" s="1"/>
      <c r="X43" s="1"/>
    </row>
    <row r="44" spans="1:24" ht="20.100000000000001" customHeight="1" x14ac:dyDescent="0.2">
      <c r="A44" s="1"/>
      <c r="B44" s="15"/>
      <c r="C44" s="232" t="s">
        <v>448</v>
      </c>
      <c r="D44" s="232" t="s">
        <v>76</v>
      </c>
      <c r="E44" s="7"/>
      <c r="F44" s="22" t="s">
        <v>85</v>
      </c>
      <c r="G44" s="362"/>
      <c r="H44" s="363"/>
      <c r="I44" s="364"/>
      <c r="J44" s="7"/>
      <c r="K44" s="22" t="s">
        <v>107</v>
      </c>
      <c r="L44" s="40"/>
      <c r="M44" s="8" t="s">
        <v>110</v>
      </c>
      <c r="N44" s="2"/>
      <c r="O44" s="73">
        <f t="shared" si="0"/>
        <v>4000</v>
      </c>
      <c r="P44" s="61">
        <f t="shared" si="2"/>
        <v>4</v>
      </c>
      <c r="Q44" s="61">
        <f t="shared" si="1"/>
        <v>0</v>
      </c>
      <c r="R44" s="1"/>
      <c r="S44" s="221">
        <v>4000</v>
      </c>
      <c r="T44" s="74">
        <v>6</v>
      </c>
      <c r="U44" s="74">
        <v>5</v>
      </c>
      <c r="V44" s="74">
        <v>4</v>
      </c>
      <c r="W44" s="1"/>
      <c r="X44" s="1"/>
    </row>
    <row r="45" spans="1:24" ht="15" x14ac:dyDescent="0.2">
      <c r="A45" s="1"/>
      <c r="B45" s="15"/>
      <c r="C45" s="225"/>
      <c r="D45" s="224">
        <v>5</v>
      </c>
      <c r="E45" s="58" t="s">
        <v>3</v>
      </c>
      <c r="F45" s="59" t="s">
        <v>104</v>
      </c>
      <c r="G45" s="7"/>
      <c r="H45" s="7"/>
      <c r="I45" s="7"/>
      <c r="J45" s="7"/>
      <c r="K45" s="22"/>
      <c r="L45" s="7"/>
      <c r="M45" s="8"/>
      <c r="N45" s="2"/>
      <c r="O45" s="73">
        <f>S45</f>
        <v>4200</v>
      </c>
      <c r="P45" s="61">
        <f>IF($I$9&gt;=30000,V45,IF($I$9&gt;=10000,U45,T45))</f>
        <v>1</v>
      </c>
      <c r="Q45" s="61">
        <f t="shared" si="1"/>
        <v>0</v>
      </c>
      <c r="R45" s="1"/>
      <c r="S45" s="221">
        <v>4200</v>
      </c>
      <c r="T45" s="74">
        <v>4</v>
      </c>
      <c r="U45" s="74">
        <v>6</v>
      </c>
      <c r="V45" s="74">
        <v>1</v>
      </c>
      <c r="W45" s="1"/>
      <c r="X45" s="1"/>
    </row>
    <row r="46" spans="1:24" ht="15" x14ac:dyDescent="0.2">
      <c r="A46" s="1"/>
      <c r="B46" s="15"/>
      <c r="C46" s="7"/>
      <c r="D46" s="22"/>
      <c r="E46" s="58"/>
      <c r="F46" s="59"/>
      <c r="G46" s="362"/>
      <c r="H46" s="363"/>
      <c r="I46" s="364"/>
      <c r="J46" s="7"/>
      <c r="K46" s="22" t="s">
        <v>108</v>
      </c>
      <c r="L46" s="40"/>
      <c r="M46" s="8" t="s">
        <v>479</v>
      </c>
      <c r="N46" s="2"/>
      <c r="O46" s="73">
        <f>S46</f>
        <v>4400</v>
      </c>
      <c r="P46" s="61">
        <f>IF($I$9&gt;=30000,V46,IF($I$9&gt;=10000,U46,T46))</f>
        <v>2</v>
      </c>
      <c r="Q46" s="61">
        <f t="shared" si="1"/>
        <v>0</v>
      </c>
      <c r="R46" s="1"/>
      <c r="S46" s="221">
        <v>4400</v>
      </c>
      <c r="T46" s="74">
        <v>4</v>
      </c>
      <c r="U46" s="74">
        <v>3</v>
      </c>
      <c r="V46" s="74">
        <v>2</v>
      </c>
      <c r="W46" s="1"/>
      <c r="X46" s="1"/>
    </row>
    <row r="47" spans="1:24" ht="15" x14ac:dyDescent="0.2">
      <c r="A47" s="1"/>
      <c r="B47" s="15"/>
      <c r="C47" s="7"/>
      <c r="D47" s="224">
        <v>0</v>
      </c>
      <c r="E47" s="58" t="s">
        <v>4</v>
      </c>
      <c r="F47" s="59" t="s">
        <v>106</v>
      </c>
      <c r="G47" s="7"/>
      <c r="H47" s="7"/>
      <c r="I47" s="22" t="s">
        <v>100</v>
      </c>
      <c r="J47" s="7"/>
      <c r="K47" s="22"/>
      <c r="L47" s="7"/>
      <c r="M47" s="8"/>
      <c r="N47" s="2"/>
      <c r="O47" s="73">
        <f>S47</f>
        <v>4600</v>
      </c>
      <c r="P47" s="61">
        <f>IF($I$9&gt;=30000,V47,IF($I$9&gt;=10000,U47,T47))</f>
        <v>3</v>
      </c>
      <c r="Q47" s="61">
        <f t="shared" si="1"/>
        <v>0</v>
      </c>
      <c r="R47" s="1"/>
      <c r="S47" s="221">
        <v>4600</v>
      </c>
      <c r="T47" s="74">
        <v>1</v>
      </c>
      <c r="U47" s="74">
        <v>0</v>
      </c>
      <c r="V47" s="74">
        <v>3</v>
      </c>
      <c r="W47" s="1"/>
      <c r="X47" s="1"/>
    </row>
    <row r="48" spans="1:24" ht="14.25" hidden="1" customHeight="1" x14ac:dyDescent="0.2">
      <c r="A48" s="1"/>
      <c r="B48" s="15"/>
      <c r="C48" s="7"/>
      <c r="D48" s="22"/>
      <c r="E48" s="7"/>
      <c r="F48" s="7"/>
      <c r="G48" s="362"/>
      <c r="H48" s="363"/>
      <c r="I48" s="364"/>
      <c r="J48" s="7"/>
      <c r="K48" s="22"/>
      <c r="L48" s="40"/>
      <c r="M48" s="8"/>
      <c r="N48" s="2"/>
      <c r="O48" s="73">
        <f>S48</f>
        <v>4800</v>
      </c>
      <c r="P48" s="61">
        <f>IF($I$9&gt;=30000,V48,IF($I$9&gt;=10000,U48,T48))</f>
        <v>0</v>
      </c>
      <c r="Q48" s="61">
        <f t="shared" si="1"/>
        <v>0</v>
      </c>
      <c r="R48" s="1"/>
      <c r="S48" s="221">
        <v>4800</v>
      </c>
      <c r="T48" s="74">
        <v>2</v>
      </c>
      <c r="U48" s="74">
        <v>0</v>
      </c>
      <c r="V48" s="74">
        <v>0</v>
      </c>
      <c r="W48" s="1"/>
      <c r="X48" s="1"/>
    </row>
    <row r="49" spans="1:24" ht="15" x14ac:dyDescent="0.2">
      <c r="A49" s="1"/>
      <c r="B49" s="15"/>
      <c r="C49" s="225"/>
      <c r="D49" s="224">
        <v>5</v>
      </c>
      <c r="E49" s="58">
        <v>2.2999999999999998</v>
      </c>
      <c r="F49" s="59" t="s">
        <v>105</v>
      </c>
      <c r="G49" s="7"/>
      <c r="H49" s="7"/>
      <c r="I49" s="7"/>
      <c r="J49" s="7"/>
      <c r="K49" s="22"/>
      <c r="L49" s="7"/>
      <c r="M49" s="8"/>
      <c r="N49" s="2"/>
      <c r="O49" s="73">
        <f t="shared" si="0"/>
        <v>5000</v>
      </c>
      <c r="P49" s="61">
        <f t="shared" si="2"/>
        <v>0</v>
      </c>
      <c r="Q49" s="61">
        <f t="shared" si="1"/>
        <v>0</v>
      </c>
      <c r="R49" s="1"/>
      <c r="S49" s="221">
        <v>5000</v>
      </c>
      <c r="T49" s="74"/>
      <c r="U49" s="74"/>
      <c r="V49" s="74"/>
      <c r="W49" s="1"/>
      <c r="X49" s="1"/>
    </row>
    <row r="50" spans="1:24" ht="14.25" x14ac:dyDescent="0.2">
      <c r="A50" s="1"/>
      <c r="B50" s="15"/>
      <c r="C50" s="7"/>
      <c r="D50" s="22"/>
      <c r="E50" s="22"/>
      <c r="F50" s="22"/>
      <c r="G50" s="362"/>
      <c r="H50" s="363"/>
      <c r="I50" s="364"/>
      <c r="J50" s="7"/>
      <c r="K50" s="22" t="s">
        <v>109</v>
      </c>
      <c r="L50" s="40"/>
      <c r="M50" s="8" t="s">
        <v>479</v>
      </c>
      <c r="N50" s="2"/>
      <c r="O50" s="73">
        <f t="shared" si="0"/>
        <v>5200</v>
      </c>
      <c r="P50" s="61">
        <f>IF($I$9&gt;=30000,V50,IF($I$9&gt;=10000,U50,T50))</f>
        <v>0</v>
      </c>
      <c r="Q50" s="61">
        <f t="shared" si="1"/>
        <v>0</v>
      </c>
      <c r="R50" s="1"/>
      <c r="S50" s="221">
        <v>5200</v>
      </c>
      <c r="T50" s="74"/>
      <c r="U50" s="74"/>
      <c r="V50" s="74"/>
      <c r="W50" s="1"/>
      <c r="X50" s="1"/>
    </row>
    <row r="51" spans="1:24" ht="14.25" x14ac:dyDescent="0.2">
      <c r="A51" s="1"/>
      <c r="B51" s="15"/>
      <c r="C51" s="223">
        <f>C45+C47+C49</f>
        <v>0</v>
      </c>
      <c r="D51" s="228">
        <f>D45+D47+D49</f>
        <v>10</v>
      </c>
      <c r="E51" s="56" t="s">
        <v>96</v>
      </c>
      <c r="F51" s="7"/>
      <c r="G51" s="1"/>
      <c r="H51" s="1"/>
      <c r="I51" s="1"/>
      <c r="J51" s="7"/>
      <c r="K51" s="7"/>
      <c r="L51" s="7"/>
      <c r="M51" s="8"/>
      <c r="N51" s="2"/>
      <c r="O51" s="73">
        <f t="shared" si="0"/>
        <v>5400</v>
      </c>
      <c r="P51" s="61">
        <f t="shared" si="2"/>
        <v>0</v>
      </c>
      <c r="Q51" s="61">
        <f t="shared" si="1"/>
        <v>0</v>
      </c>
      <c r="R51" s="1"/>
      <c r="S51" s="221">
        <v>5400</v>
      </c>
      <c r="T51" s="74"/>
      <c r="U51" s="74"/>
      <c r="V51" s="74"/>
      <c r="W51" s="1"/>
      <c r="X51" s="1"/>
    </row>
    <row r="52" spans="1:24" ht="14.25" x14ac:dyDescent="0.2">
      <c r="A52" s="1"/>
      <c r="B52" s="19"/>
      <c r="C52" s="20"/>
      <c r="D52" s="20"/>
      <c r="E52" s="48"/>
      <c r="F52" s="20"/>
      <c r="G52" s="20"/>
      <c r="H52" s="20"/>
      <c r="I52" s="20"/>
      <c r="J52" s="20"/>
      <c r="K52" s="20"/>
      <c r="L52" s="20"/>
      <c r="M52" s="26"/>
      <c r="N52" s="2"/>
      <c r="O52" s="75"/>
      <c r="P52" s="1"/>
      <c r="Q52" s="1"/>
      <c r="R52" s="1"/>
      <c r="S52" s="1"/>
      <c r="T52" s="1"/>
      <c r="U52" s="1"/>
      <c r="V52" s="1"/>
      <c r="W52" s="1"/>
      <c r="X52" s="1"/>
    </row>
    <row r="53" spans="1:24" ht="15" x14ac:dyDescent="0.2">
      <c r="A53" s="1"/>
      <c r="B53" s="23"/>
      <c r="C53" s="24" t="s">
        <v>112</v>
      </c>
      <c r="D53" s="24"/>
      <c r="E53" s="51"/>
      <c r="F53" s="24"/>
      <c r="G53" s="24"/>
      <c r="H53" s="24"/>
      <c r="I53" s="24"/>
      <c r="J53" s="24"/>
      <c r="K53" s="24"/>
      <c r="L53" s="24"/>
      <c r="M53" s="25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x14ac:dyDescent="0.2">
      <c r="A54" s="1"/>
      <c r="B54" s="15"/>
      <c r="C54" s="7" t="s">
        <v>75</v>
      </c>
      <c r="D54" s="7"/>
      <c r="E54" s="7"/>
      <c r="F54" s="7"/>
      <c r="G54" s="7"/>
      <c r="H54" s="7"/>
      <c r="I54" s="7"/>
      <c r="J54" s="54"/>
      <c r="K54" s="22" t="s">
        <v>77</v>
      </c>
      <c r="L54" s="54" t="s">
        <v>78</v>
      </c>
      <c r="M54" s="8"/>
      <c r="N54" s="2"/>
      <c r="O54" s="61" t="str">
        <f>Result_office!O54</f>
        <v>GFA</v>
      </c>
      <c r="P54" s="61" t="str">
        <f>Result_office!P54</f>
        <v>Water consumption intensity [measured value] (L/m2/yr)</v>
      </c>
      <c r="Q54" s="61" t="str">
        <f>Result_office!Q54</f>
        <v>subject</v>
      </c>
      <c r="R54" s="1"/>
      <c r="S54" s="1"/>
      <c r="T54" s="1"/>
      <c r="U54" s="1"/>
      <c r="V54" s="1"/>
      <c r="W54" s="1"/>
      <c r="X54" s="1"/>
    </row>
    <row r="55" spans="1:24" ht="15" x14ac:dyDescent="0.2">
      <c r="A55" s="1"/>
      <c r="B55" s="15"/>
      <c r="C55" s="55"/>
      <c r="D55" s="7"/>
      <c r="E55" s="59" t="s">
        <v>79</v>
      </c>
      <c r="F55" s="7"/>
      <c r="G55" s="7" t="s">
        <v>480</v>
      </c>
      <c r="H55" s="7"/>
      <c r="I55" s="7"/>
      <c r="J55" s="7"/>
      <c r="K55" s="7"/>
      <c r="L55" s="7"/>
      <c r="M55" s="8"/>
      <c r="N55" s="2"/>
      <c r="O55" s="220">
        <v>0</v>
      </c>
      <c r="P55" s="76">
        <v>42</v>
      </c>
      <c r="Q55" s="61">
        <f t="shared" ref="Q55:Q80" si="5">IF(AND($L$50&gt;=O55,$L$50&lt;O56),P55,0)</f>
        <v>42</v>
      </c>
      <c r="R55" s="1"/>
      <c r="S55" s="1"/>
      <c r="T55" s="1"/>
      <c r="U55" s="1"/>
      <c r="V55" s="1"/>
      <c r="W55" s="1"/>
      <c r="X55" s="1"/>
    </row>
    <row r="56" spans="1:24" ht="20.100000000000001" customHeight="1" x14ac:dyDescent="0.2">
      <c r="A56" s="1"/>
      <c r="B56" s="15"/>
      <c r="C56" s="232" t="s">
        <v>448</v>
      </c>
      <c r="D56" s="232" t="s">
        <v>76</v>
      </c>
      <c r="E56" s="22"/>
      <c r="F56" s="231" t="s">
        <v>85</v>
      </c>
      <c r="G56" s="362"/>
      <c r="H56" s="363"/>
      <c r="I56" s="364"/>
      <c r="J56" s="7"/>
      <c r="K56" s="22" t="s">
        <v>140</v>
      </c>
      <c r="L56" s="7"/>
      <c r="M56" s="8"/>
      <c r="N56" s="2"/>
      <c r="O56" s="220">
        <v>100</v>
      </c>
      <c r="P56" s="76">
        <v>75</v>
      </c>
      <c r="Q56" s="61">
        <f t="shared" si="5"/>
        <v>0</v>
      </c>
      <c r="R56" s="1"/>
      <c r="S56" s="1"/>
      <c r="T56" s="1"/>
      <c r="U56" s="1"/>
      <c r="V56" s="1"/>
      <c r="W56" s="1"/>
      <c r="X56" s="1"/>
    </row>
    <row r="57" spans="1:24" ht="15" x14ac:dyDescent="0.2">
      <c r="A57" s="1"/>
      <c r="B57" s="15"/>
      <c r="C57" s="223">
        <f>MAX(C58,C60)</f>
        <v>0</v>
      </c>
      <c r="D57" s="224">
        <v>5</v>
      </c>
      <c r="E57" s="58" t="s">
        <v>5</v>
      </c>
      <c r="F57" s="59" t="s">
        <v>113</v>
      </c>
      <c r="G57" s="7"/>
      <c r="H57" s="7"/>
      <c r="I57" s="1"/>
      <c r="J57" s="222" t="s">
        <v>452</v>
      </c>
      <c r="K57" s="7"/>
      <c r="L57" s="7"/>
      <c r="M57" s="8"/>
      <c r="N57" s="2"/>
      <c r="O57" s="220">
        <v>200</v>
      </c>
      <c r="P57" s="76">
        <v>148</v>
      </c>
      <c r="Q57" s="61">
        <f t="shared" si="5"/>
        <v>0</v>
      </c>
      <c r="R57" s="1"/>
      <c r="S57" s="1"/>
      <c r="T57" s="1"/>
      <c r="U57" s="1"/>
      <c r="V57" s="1"/>
      <c r="W57" s="1"/>
      <c r="X57" s="1"/>
    </row>
    <row r="58" spans="1:24" ht="14.25" x14ac:dyDescent="0.2">
      <c r="A58" s="1"/>
      <c r="B58" s="15"/>
      <c r="C58" s="225"/>
      <c r="D58" s="226"/>
      <c r="E58" s="77" t="s">
        <v>28</v>
      </c>
      <c r="F58" s="1" t="s">
        <v>114</v>
      </c>
      <c r="G58" s="1"/>
      <c r="H58" s="1"/>
      <c r="I58" s="1"/>
      <c r="J58" s="7"/>
      <c r="K58" s="7"/>
      <c r="L58" s="7"/>
      <c r="M58" s="8"/>
      <c r="N58" s="2"/>
      <c r="O58" s="220">
        <v>300</v>
      </c>
      <c r="P58" s="76">
        <v>199</v>
      </c>
      <c r="Q58" s="61">
        <f t="shared" si="5"/>
        <v>0</v>
      </c>
      <c r="R58" s="1"/>
      <c r="S58" s="1"/>
      <c r="T58" s="1"/>
      <c r="U58" s="1"/>
      <c r="V58" s="1"/>
      <c r="W58" s="1"/>
      <c r="X58" s="1"/>
    </row>
    <row r="59" spans="1:24" ht="14.25" x14ac:dyDescent="0.2">
      <c r="A59" s="1"/>
      <c r="B59" s="15"/>
      <c r="C59" s="233"/>
      <c r="D59" s="226"/>
      <c r="E59" s="77"/>
      <c r="F59" s="22"/>
      <c r="G59" s="362"/>
      <c r="H59" s="363"/>
      <c r="I59" s="364"/>
      <c r="J59" s="7"/>
      <c r="K59" s="7"/>
      <c r="L59" s="7"/>
      <c r="M59" s="8"/>
      <c r="N59" s="2"/>
      <c r="O59" s="220">
        <v>400</v>
      </c>
      <c r="P59" s="76">
        <v>222</v>
      </c>
      <c r="Q59" s="61">
        <f t="shared" si="5"/>
        <v>0</v>
      </c>
      <c r="R59" s="1"/>
      <c r="S59" s="1"/>
      <c r="T59" s="1"/>
      <c r="U59" s="1"/>
      <c r="V59" s="1"/>
      <c r="W59" s="1"/>
      <c r="X59" s="1"/>
    </row>
    <row r="60" spans="1:24" ht="14.25" x14ac:dyDescent="0.2">
      <c r="A60" s="1"/>
      <c r="B60" s="15"/>
      <c r="C60" s="225"/>
      <c r="D60" s="226"/>
      <c r="E60" s="78" t="s">
        <v>29</v>
      </c>
      <c r="F60" s="1" t="s">
        <v>115</v>
      </c>
      <c r="G60" s="1"/>
      <c r="H60" s="1"/>
      <c r="I60" s="1"/>
      <c r="J60" s="7"/>
      <c r="K60" s="7"/>
      <c r="L60" s="7"/>
      <c r="M60" s="8"/>
      <c r="N60" s="2"/>
      <c r="O60" s="220">
        <v>500</v>
      </c>
      <c r="P60" s="76">
        <v>233</v>
      </c>
      <c r="Q60" s="61">
        <f t="shared" si="5"/>
        <v>0</v>
      </c>
      <c r="R60" s="1"/>
      <c r="S60" s="1"/>
      <c r="T60" s="1"/>
      <c r="U60" s="1"/>
      <c r="V60" s="1"/>
      <c r="W60" s="1"/>
      <c r="X60" s="1"/>
    </row>
    <row r="61" spans="1:24" ht="14.25" x14ac:dyDescent="0.2">
      <c r="A61" s="1"/>
      <c r="B61" s="15"/>
      <c r="C61" s="233"/>
      <c r="D61" s="226"/>
      <c r="E61" s="78"/>
      <c r="F61" s="22"/>
      <c r="G61" s="362"/>
      <c r="H61" s="363"/>
      <c r="I61" s="364"/>
      <c r="J61" s="7"/>
      <c r="K61" s="7"/>
      <c r="L61" s="7"/>
      <c r="M61" s="8"/>
      <c r="N61" s="2"/>
      <c r="O61" s="220">
        <v>600</v>
      </c>
      <c r="P61" s="76">
        <v>236</v>
      </c>
      <c r="Q61" s="61">
        <f t="shared" si="5"/>
        <v>0</v>
      </c>
      <c r="R61" s="1"/>
      <c r="S61" s="1"/>
      <c r="T61" s="1"/>
      <c r="U61" s="1"/>
      <c r="V61" s="1"/>
      <c r="W61" s="1"/>
      <c r="X61" s="1"/>
    </row>
    <row r="62" spans="1:24" ht="15" x14ac:dyDescent="0.2">
      <c r="A62" s="1"/>
      <c r="B62" s="15"/>
      <c r="C62" s="223">
        <f>(C64+C65)/2+C66</f>
        <v>0</v>
      </c>
      <c r="D62" s="224">
        <v>10</v>
      </c>
      <c r="E62" s="58" t="s">
        <v>6</v>
      </c>
      <c r="F62" s="59" t="s">
        <v>420</v>
      </c>
      <c r="G62" s="1"/>
      <c r="H62" s="1"/>
      <c r="I62" s="1"/>
      <c r="J62" s="7"/>
      <c r="K62" s="7"/>
      <c r="L62" s="7"/>
      <c r="M62" s="8"/>
      <c r="N62" s="2"/>
      <c r="O62" s="220">
        <v>700</v>
      </c>
      <c r="P62" s="76">
        <v>189</v>
      </c>
      <c r="Q62" s="61">
        <f t="shared" si="5"/>
        <v>0</v>
      </c>
      <c r="R62" s="1"/>
      <c r="S62" s="1"/>
      <c r="T62" s="1"/>
      <c r="U62" s="1"/>
      <c r="V62" s="1"/>
      <c r="W62" s="1"/>
      <c r="X62" s="1"/>
    </row>
    <row r="63" spans="1:24" ht="14.25" x14ac:dyDescent="0.2">
      <c r="A63" s="1"/>
      <c r="B63" s="15"/>
      <c r="C63" s="233"/>
      <c r="D63" s="233"/>
      <c r="E63" s="77" t="s">
        <v>24</v>
      </c>
      <c r="F63" s="79" t="s">
        <v>419</v>
      </c>
      <c r="G63" s="7"/>
      <c r="H63" s="7"/>
      <c r="I63" s="22"/>
      <c r="J63" s="222" t="s">
        <v>453</v>
      </c>
      <c r="K63" s="7"/>
      <c r="L63" s="7"/>
      <c r="M63" s="8"/>
      <c r="N63" s="2"/>
      <c r="O63" s="220">
        <v>800</v>
      </c>
      <c r="P63" s="76">
        <v>163</v>
      </c>
      <c r="Q63" s="61">
        <f t="shared" si="5"/>
        <v>0</v>
      </c>
      <c r="R63" s="1"/>
      <c r="S63" s="1"/>
      <c r="T63" s="1"/>
      <c r="U63" s="1"/>
      <c r="V63" s="1"/>
      <c r="W63" s="1"/>
      <c r="X63" s="1"/>
    </row>
    <row r="64" spans="1:24" ht="25.5" x14ac:dyDescent="0.2">
      <c r="A64" s="1"/>
      <c r="B64" s="15"/>
      <c r="C64" s="225"/>
      <c r="D64" s="226"/>
      <c r="E64" s="77" t="s">
        <v>259</v>
      </c>
      <c r="F64" s="229" t="s">
        <v>120</v>
      </c>
      <c r="G64" s="362"/>
      <c r="H64" s="363"/>
      <c r="I64" s="364"/>
      <c r="J64" s="7"/>
      <c r="K64" s="7"/>
      <c r="L64" s="7"/>
      <c r="M64" s="8"/>
      <c r="N64" s="2"/>
      <c r="O64" s="220">
        <v>900</v>
      </c>
      <c r="P64" s="76">
        <v>135</v>
      </c>
      <c r="Q64" s="61">
        <f t="shared" si="5"/>
        <v>0</v>
      </c>
      <c r="R64" s="1"/>
      <c r="S64" s="1"/>
      <c r="T64" s="1"/>
      <c r="U64" s="1"/>
      <c r="V64" s="1"/>
      <c r="W64" s="1"/>
      <c r="X64" s="1"/>
    </row>
    <row r="65" spans="1:24" ht="25.5" x14ac:dyDescent="0.2">
      <c r="A65" s="1"/>
      <c r="B65" s="15"/>
      <c r="C65" s="225"/>
      <c r="D65" s="226"/>
      <c r="E65" s="77" t="s">
        <v>421</v>
      </c>
      <c r="F65" s="229" t="s">
        <v>121</v>
      </c>
      <c r="G65" s="362"/>
      <c r="H65" s="363"/>
      <c r="I65" s="364"/>
      <c r="J65" s="359" t="s">
        <v>116</v>
      </c>
      <c r="K65" s="360"/>
      <c r="L65" s="234"/>
      <c r="M65" s="8" t="s">
        <v>117</v>
      </c>
      <c r="N65" s="2"/>
      <c r="O65" s="220">
        <v>1000</v>
      </c>
      <c r="P65" s="76">
        <v>131</v>
      </c>
      <c r="Q65" s="61">
        <f t="shared" si="5"/>
        <v>0</v>
      </c>
      <c r="R65" s="1"/>
      <c r="S65" s="1"/>
      <c r="T65" s="1"/>
      <c r="U65" s="1"/>
      <c r="V65" s="1"/>
      <c r="W65" s="1"/>
      <c r="X65" s="1"/>
    </row>
    <row r="66" spans="1:24" ht="14.25" x14ac:dyDescent="0.2">
      <c r="A66" s="1"/>
      <c r="B66" s="15"/>
      <c r="C66" s="225"/>
      <c r="D66" s="233"/>
      <c r="E66" s="77" t="s">
        <v>25</v>
      </c>
      <c r="F66" s="339" t="s">
        <v>463</v>
      </c>
      <c r="G66" s="1"/>
      <c r="H66" s="1"/>
      <c r="I66" s="22"/>
      <c r="J66" s="1"/>
      <c r="K66" s="1"/>
      <c r="L66" s="1"/>
      <c r="M66" s="8"/>
      <c r="N66" s="2"/>
      <c r="O66" s="220">
        <v>1100</v>
      </c>
      <c r="P66" s="76">
        <v>75</v>
      </c>
      <c r="Q66" s="61">
        <f t="shared" si="5"/>
        <v>0</v>
      </c>
      <c r="R66" s="1"/>
      <c r="S66" s="1"/>
      <c r="T66" s="1"/>
      <c r="U66" s="1"/>
      <c r="V66" s="1"/>
      <c r="W66" s="1"/>
      <c r="X66" s="1"/>
    </row>
    <row r="67" spans="1:24" ht="14.25" x14ac:dyDescent="0.2">
      <c r="A67" s="1"/>
      <c r="B67" s="15"/>
      <c r="C67" s="233"/>
      <c r="D67" s="226"/>
      <c r="E67" s="77"/>
      <c r="F67" s="22"/>
      <c r="G67" s="362"/>
      <c r="H67" s="363"/>
      <c r="I67" s="364"/>
      <c r="J67" s="7"/>
      <c r="K67" s="22" t="s">
        <v>98</v>
      </c>
      <c r="L67" s="239"/>
      <c r="M67" s="8" t="s">
        <v>128</v>
      </c>
      <c r="N67" s="2"/>
      <c r="O67" s="220">
        <v>1200</v>
      </c>
      <c r="P67" s="76">
        <v>48</v>
      </c>
      <c r="Q67" s="61">
        <f t="shared" si="5"/>
        <v>0</v>
      </c>
      <c r="R67" s="1"/>
      <c r="S67" s="1"/>
      <c r="T67" s="1"/>
      <c r="U67" s="1"/>
      <c r="V67" s="1"/>
      <c r="W67" s="1"/>
      <c r="X67" s="1"/>
    </row>
    <row r="68" spans="1:24" ht="15" x14ac:dyDescent="0.2">
      <c r="A68" s="1"/>
      <c r="B68" s="15"/>
      <c r="C68" s="225"/>
      <c r="D68" s="224">
        <v>5</v>
      </c>
      <c r="E68" s="58" t="s">
        <v>7</v>
      </c>
      <c r="F68" s="59" t="s">
        <v>122</v>
      </c>
      <c r="G68" s="7"/>
      <c r="H68" s="7"/>
      <c r="I68" s="7"/>
      <c r="J68" s="7"/>
      <c r="K68" s="7"/>
      <c r="L68" s="7"/>
      <c r="M68" s="8"/>
      <c r="N68" s="2"/>
      <c r="O68" s="220">
        <v>1300</v>
      </c>
      <c r="P68" s="76">
        <v>47</v>
      </c>
      <c r="Q68" s="61">
        <f t="shared" si="5"/>
        <v>0</v>
      </c>
      <c r="R68" s="1"/>
      <c r="S68" s="1"/>
      <c r="T68" s="1"/>
      <c r="U68" s="1"/>
      <c r="V68" s="1"/>
      <c r="W68" s="1"/>
      <c r="X68" s="1"/>
    </row>
    <row r="69" spans="1:24" ht="25.5" x14ac:dyDescent="0.2">
      <c r="A69" s="1"/>
      <c r="B69" s="15"/>
      <c r="C69" s="7"/>
      <c r="D69" s="22"/>
      <c r="E69" s="22"/>
      <c r="F69" s="22"/>
      <c r="G69" s="362"/>
      <c r="H69" s="363"/>
      <c r="I69" s="364"/>
      <c r="J69" s="7"/>
      <c r="K69" s="230" t="s">
        <v>124</v>
      </c>
      <c r="L69" s="234"/>
      <c r="M69" s="8" t="s">
        <v>127</v>
      </c>
      <c r="N69" s="2"/>
      <c r="O69" s="220">
        <v>1400</v>
      </c>
      <c r="P69" s="76">
        <v>25</v>
      </c>
      <c r="Q69" s="61">
        <f t="shared" si="5"/>
        <v>0</v>
      </c>
      <c r="R69" s="1"/>
      <c r="S69" s="1"/>
      <c r="T69" s="1"/>
      <c r="U69" s="1"/>
      <c r="V69" s="1"/>
      <c r="W69" s="1"/>
      <c r="X69" s="1"/>
    </row>
    <row r="70" spans="1:24" ht="15" x14ac:dyDescent="0.2">
      <c r="A70" s="1"/>
      <c r="B70" s="15"/>
      <c r="C70" s="223">
        <f>AVERAGE(C71:C76)</f>
        <v>0</v>
      </c>
      <c r="D70" s="224">
        <v>5</v>
      </c>
      <c r="E70" s="58" t="s">
        <v>8</v>
      </c>
      <c r="F70" s="59" t="s">
        <v>417</v>
      </c>
      <c r="G70" s="7"/>
      <c r="H70" s="7"/>
      <c r="I70" s="1"/>
      <c r="J70" s="22"/>
      <c r="K70" s="1"/>
      <c r="L70" s="7"/>
      <c r="M70" s="8"/>
      <c r="N70" s="2"/>
      <c r="O70" s="220">
        <v>1500</v>
      </c>
      <c r="P70" s="76">
        <v>24</v>
      </c>
      <c r="Q70" s="61">
        <f t="shared" si="5"/>
        <v>0</v>
      </c>
      <c r="R70" s="1"/>
      <c r="S70" s="1"/>
      <c r="T70" s="1"/>
      <c r="U70" s="1"/>
      <c r="V70" s="1"/>
      <c r="W70" s="1"/>
      <c r="X70" s="1"/>
    </row>
    <row r="71" spans="1:24" ht="14.25" x14ac:dyDescent="0.2">
      <c r="A71" s="1"/>
      <c r="B71" s="15"/>
      <c r="C71" s="225">
        <v>0</v>
      </c>
      <c r="D71" s="226"/>
      <c r="E71" s="77" t="s">
        <v>30</v>
      </c>
      <c r="F71" s="79" t="s">
        <v>416</v>
      </c>
      <c r="G71" s="1"/>
      <c r="H71" s="1"/>
      <c r="I71" s="1"/>
      <c r="J71" s="7" t="s">
        <v>459</v>
      </c>
      <c r="K71" s="1"/>
      <c r="L71" s="1"/>
      <c r="M71" s="8"/>
      <c r="N71" s="2"/>
      <c r="O71" s="220">
        <v>1600</v>
      </c>
      <c r="P71" s="76">
        <v>22</v>
      </c>
      <c r="Q71" s="61">
        <f t="shared" si="5"/>
        <v>0</v>
      </c>
      <c r="R71" s="1"/>
      <c r="S71" s="1"/>
      <c r="T71" s="1"/>
      <c r="U71" s="1"/>
      <c r="V71" s="1"/>
      <c r="W71" s="1"/>
      <c r="X71" s="1"/>
    </row>
    <row r="72" spans="1:24" ht="25.5" customHeight="1" x14ac:dyDescent="0.2">
      <c r="A72" s="1"/>
      <c r="B72" s="15"/>
      <c r="C72" s="233"/>
      <c r="D72" s="226"/>
      <c r="E72" s="77"/>
      <c r="F72" s="22"/>
      <c r="G72" s="362"/>
      <c r="H72" s="363"/>
      <c r="I72" s="364"/>
      <c r="J72" s="7"/>
      <c r="K72" s="230" t="s">
        <v>125</v>
      </c>
      <c r="L72" s="234"/>
      <c r="M72" s="8" t="s">
        <v>127</v>
      </c>
      <c r="N72" s="2"/>
      <c r="O72" s="220">
        <v>1700</v>
      </c>
      <c r="P72" s="76">
        <v>16</v>
      </c>
      <c r="Q72" s="61">
        <f t="shared" si="5"/>
        <v>0</v>
      </c>
      <c r="R72" s="1"/>
      <c r="S72" s="1"/>
      <c r="T72" s="1"/>
      <c r="U72" s="1"/>
      <c r="V72" s="1"/>
      <c r="W72" s="1"/>
      <c r="X72" s="1"/>
    </row>
    <row r="73" spans="1:24" ht="14.25" x14ac:dyDescent="0.2">
      <c r="A73" s="1"/>
      <c r="B73" s="15"/>
      <c r="C73" s="225"/>
      <c r="D73" s="226"/>
      <c r="E73" s="77" t="s">
        <v>31</v>
      </c>
      <c r="F73" s="79" t="s">
        <v>129</v>
      </c>
      <c r="G73" s="1"/>
      <c r="H73" s="1"/>
      <c r="I73" s="1"/>
      <c r="J73" s="7"/>
      <c r="K73" s="1"/>
      <c r="L73" s="1"/>
      <c r="M73" s="8"/>
      <c r="N73" s="2"/>
      <c r="O73" s="220">
        <v>1800</v>
      </c>
      <c r="P73" s="76">
        <v>13</v>
      </c>
      <c r="Q73" s="61">
        <f t="shared" si="5"/>
        <v>0</v>
      </c>
      <c r="R73" s="1"/>
      <c r="S73" s="1"/>
      <c r="T73" s="1"/>
      <c r="U73" s="1"/>
      <c r="V73" s="1"/>
      <c r="W73" s="1"/>
      <c r="X73" s="1"/>
    </row>
    <row r="74" spans="1:24" ht="25.5" customHeight="1" x14ac:dyDescent="0.2">
      <c r="A74" s="1"/>
      <c r="B74" s="15"/>
      <c r="C74" s="233"/>
      <c r="D74" s="226"/>
      <c r="E74" s="77"/>
      <c r="F74" s="22"/>
      <c r="G74" s="362"/>
      <c r="H74" s="363"/>
      <c r="I74" s="364"/>
      <c r="J74" s="7"/>
      <c r="K74" s="230" t="s">
        <v>126</v>
      </c>
      <c r="L74" s="234"/>
      <c r="M74" s="8" t="s">
        <v>117</v>
      </c>
      <c r="N74" s="2"/>
      <c r="O74" s="220">
        <v>1900</v>
      </c>
      <c r="P74" s="76">
        <v>6</v>
      </c>
      <c r="Q74" s="61">
        <f t="shared" si="5"/>
        <v>0</v>
      </c>
      <c r="R74" s="1"/>
      <c r="S74" s="1"/>
      <c r="T74" s="1"/>
      <c r="U74" s="1"/>
      <c r="V74" s="1"/>
      <c r="W74" s="1"/>
      <c r="X74" s="1"/>
    </row>
    <row r="75" spans="1:24" ht="14.25" x14ac:dyDescent="0.2">
      <c r="A75" s="1"/>
      <c r="B75" s="15"/>
      <c r="C75" s="225"/>
      <c r="D75" s="226"/>
      <c r="E75" s="77" t="s">
        <v>32</v>
      </c>
      <c r="F75" s="79" t="s">
        <v>130</v>
      </c>
      <c r="G75" s="1"/>
      <c r="H75" s="1"/>
      <c r="I75" s="1"/>
      <c r="J75" s="7"/>
      <c r="K75" s="7"/>
      <c r="L75" s="1"/>
      <c r="M75" s="8"/>
      <c r="N75" s="2"/>
      <c r="O75" s="220">
        <v>2000</v>
      </c>
      <c r="P75" s="76">
        <v>11</v>
      </c>
      <c r="Q75" s="61">
        <f t="shared" si="5"/>
        <v>0</v>
      </c>
      <c r="R75" s="1"/>
      <c r="S75" s="1"/>
      <c r="T75" s="1"/>
      <c r="U75" s="1"/>
      <c r="V75" s="1"/>
      <c r="W75" s="1"/>
      <c r="X75" s="1"/>
    </row>
    <row r="76" spans="1:24" ht="22.5" x14ac:dyDescent="0.2">
      <c r="A76" s="1"/>
      <c r="B76" s="15"/>
      <c r="C76" s="227"/>
      <c r="D76" s="226"/>
      <c r="E76" s="81"/>
      <c r="F76" s="22"/>
      <c r="G76" s="362"/>
      <c r="H76" s="363"/>
      <c r="I76" s="364"/>
      <c r="J76" s="7"/>
      <c r="K76" s="357" t="s">
        <v>454</v>
      </c>
      <c r="L76" s="234"/>
      <c r="M76" s="8" t="s">
        <v>128</v>
      </c>
      <c r="N76" s="2"/>
      <c r="O76" s="220">
        <v>2100</v>
      </c>
      <c r="P76" s="76">
        <v>4</v>
      </c>
      <c r="Q76" s="61">
        <f t="shared" si="5"/>
        <v>0</v>
      </c>
      <c r="R76" s="1"/>
      <c r="S76" s="1"/>
      <c r="T76" s="1"/>
      <c r="U76" s="1"/>
      <c r="V76" s="1"/>
      <c r="W76" s="1"/>
      <c r="X76" s="1"/>
    </row>
    <row r="77" spans="1:24" ht="14.25" x14ac:dyDescent="0.2">
      <c r="A77" s="1"/>
      <c r="B77" s="15"/>
      <c r="C77" s="223">
        <f>C57+C62+C68+C70</f>
        <v>0</v>
      </c>
      <c r="D77" s="228">
        <f>D57+D62+D68+D70</f>
        <v>25</v>
      </c>
      <c r="E77" s="56" t="s">
        <v>96</v>
      </c>
      <c r="F77" s="44"/>
      <c r="G77" s="44"/>
      <c r="H77" s="44"/>
      <c r="I77" s="44"/>
      <c r="J77" s="7"/>
      <c r="K77" s="7"/>
      <c r="L77" s="7"/>
      <c r="M77" s="8"/>
      <c r="N77" s="2"/>
      <c r="O77" s="220">
        <v>2200</v>
      </c>
      <c r="P77" s="76">
        <v>10</v>
      </c>
      <c r="Q77" s="61">
        <f t="shared" si="5"/>
        <v>0</v>
      </c>
      <c r="R77" s="1"/>
      <c r="S77" s="1"/>
      <c r="T77" s="1"/>
      <c r="U77" s="1"/>
      <c r="V77" s="1"/>
      <c r="W77" s="1"/>
      <c r="X77" s="1"/>
    </row>
    <row r="78" spans="1:24" ht="14.25" x14ac:dyDescent="0.2">
      <c r="A78" s="1"/>
      <c r="B78" s="19"/>
      <c r="C78" s="20"/>
      <c r="D78" s="20"/>
      <c r="E78" s="48"/>
      <c r="F78" s="20"/>
      <c r="G78" s="20"/>
      <c r="H78" s="20"/>
      <c r="I78" s="20"/>
      <c r="J78" s="20"/>
      <c r="K78" s="20"/>
      <c r="L78" s="20"/>
      <c r="M78" s="26"/>
      <c r="N78" s="2"/>
      <c r="O78" s="220">
        <v>2300</v>
      </c>
      <c r="P78" s="76">
        <v>5</v>
      </c>
      <c r="Q78" s="61">
        <f t="shared" si="5"/>
        <v>0</v>
      </c>
      <c r="R78" s="1"/>
      <c r="S78" s="1"/>
      <c r="T78" s="1"/>
      <c r="U78" s="1"/>
      <c r="V78" s="1"/>
      <c r="W78" s="1"/>
      <c r="X78" s="1"/>
    </row>
    <row r="79" spans="1:24" ht="20.25" x14ac:dyDescent="0.3">
      <c r="A79" s="1"/>
      <c r="B79" s="3"/>
      <c r="C79" s="4" t="s">
        <v>131</v>
      </c>
      <c r="D79" s="4"/>
      <c r="E79" s="341"/>
      <c r="F79" s="340"/>
      <c r="G79" s="340"/>
      <c r="H79" s="340"/>
      <c r="I79" s="340"/>
      <c r="J79" s="340"/>
      <c r="K79" s="340"/>
      <c r="L79" s="340"/>
      <c r="M79" s="342"/>
      <c r="N79" s="2"/>
      <c r="O79" s="220">
        <v>2400</v>
      </c>
      <c r="P79" s="76">
        <v>3</v>
      </c>
      <c r="Q79" s="61">
        <f t="shared" si="5"/>
        <v>0</v>
      </c>
      <c r="R79" s="1"/>
      <c r="S79" s="1"/>
      <c r="T79" s="1"/>
      <c r="U79" s="1"/>
      <c r="V79" s="1"/>
      <c r="W79" s="82" t="s">
        <v>123</v>
      </c>
      <c r="X79" s="83"/>
    </row>
    <row r="80" spans="1:24" ht="14.25" x14ac:dyDescent="0.2">
      <c r="A80" s="1"/>
      <c r="B80" s="15"/>
      <c r="C80" s="7" t="s">
        <v>75</v>
      </c>
      <c r="D80" s="7"/>
      <c r="E80" s="7"/>
      <c r="F80" s="7"/>
      <c r="G80" s="7"/>
      <c r="H80" s="7"/>
      <c r="I80" s="7"/>
      <c r="J80" s="54"/>
      <c r="K80" s="22" t="s">
        <v>77</v>
      </c>
      <c r="L80" s="54" t="s">
        <v>78</v>
      </c>
      <c r="M80" s="8"/>
      <c r="N80" s="2"/>
      <c r="O80" s="220">
        <v>2500</v>
      </c>
      <c r="P80" s="76"/>
      <c r="Q80" s="61">
        <f t="shared" si="5"/>
        <v>0</v>
      </c>
      <c r="R80" s="1"/>
      <c r="S80" s="1"/>
      <c r="T80" s="1"/>
      <c r="U80" s="1"/>
      <c r="V80" s="1"/>
      <c r="W80" s="15"/>
      <c r="X80" s="84"/>
    </row>
    <row r="81" spans="1:24" ht="15" x14ac:dyDescent="0.2">
      <c r="A81" s="1"/>
      <c r="B81" s="15"/>
      <c r="C81" s="55"/>
      <c r="D81" s="7"/>
      <c r="E81" s="59" t="s">
        <v>79</v>
      </c>
      <c r="F81" s="7"/>
      <c r="G81" s="7" t="s">
        <v>457</v>
      </c>
      <c r="H81" s="7"/>
      <c r="I81" s="7"/>
      <c r="J81" s="7"/>
      <c r="K81" s="7"/>
      <c r="L81" s="7"/>
      <c r="M81" s="8"/>
      <c r="N81" s="2"/>
      <c r="O81" s="220">
        <v>2600</v>
      </c>
      <c r="P81" s="76"/>
      <c r="Q81" s="61">
        <f>IF(AND($L$50&gt;=O81,$L$50&lt;O84),P81,0)</f>
        <v>0</v>
      </c>
      <c r="R81" s="1"/>
      <c r="S81" s="1"/>
      <c r="T81" s="1"/>
      <c r="U81" s="1"/>
      <c r="V81" s="1"/>
      <c r="W81" s="376"/>
      <c r="X81" s="377"/>
    </row>
    <row r="82" spans="1:24" ht="20.100000000000001" customHeight="1" x14ac:dyDescent="0.2">
      <c r="A82" s="1"/>
      <c r="B82" s="15"/>
      <c r="C82" s="232" t="s">
        <v>448</v>
      </c>
      <c r="D82" s="232" t="s">
        <v>76</v>
      </c>
      <c r="E82" s="22"/>
      <c r="F82" s="231" t="s">
        <v>85</v>
      </c>
      <c r="G82" s="362"/>
      <c r="H82" s="363"/>
      <c r="I82" s="364"/>
      <c r="J82" s="7"/>
      <c r="K82" s="22" t="s">
        <v>140</v>
      </c>
      <c r="L82" s="7"/>
      <c r="M82" s="8"/>
      <c r="N82" s="2"/>
      <c r="O82" s="1"/>
      <c r="P82" s="1"/>
      <c r="Q82" s="1"/>
      <c r="R82" s="1"/>
      <c r="S82" s="1"/>
      <c r="T82" s="1"/>
      <c r="U82" s="1"/>
      <c r="V82" s="1"/>
      <c r="W82" s="376"/>
      <c r="X82" s="377"/>
    </row>
    <row r="83" spans="1:24" ht="15" x14ac:dyDescent="0.2">
      <c r="A83" s="1"/>
      <c r="B83" s="15"/>
      <c r="C83" s="225"/>
      <c r="D83" s="224">
        <f>IF(AND(C85&lt;&gt;"",C85=0),10,5)</f>
        <v>5</v>
      </c>
      <c r="E83" s="58" t="s">
        <v>9</v>
      </c>
      <c r="F83" s="59" t="s">
        <v>132</v>
      </c>
      <c r="G83" s="7"/>
      <c r="H83" s="7"/>
      <c r="I83" s="7"/>
      <c r="J83" s="7"/>
      <c r="K83" s="7"/>
      <c r="L83" s="7"/>
      <c r="M83" s="8"/>
      <c r="N83" s="2"/>
      <c r="O83" s="1"/>
      <c r="P83" s="1"/>
      <c r="Q83" s="1"/>
      <c r="R83" s="1"/>
      <c r="S83" s="1"/>
      <c r="T83" s="1"/>
      <c r="U83" s="1"/>
      <c r="V83" s="1"/>
      <c r="W83" s="376"/>
      <c r="X83" s="377"/>
    </row>
    <row r="84" spans="1:24" ht="25.5" customHeight="1" x14ac:dyDescent="0.2">
      <c r="A84" s="1"/>
      <c r="B84" s="15"/>
      <c r="C84" s="358" t="s">
        <v>136</v>
      </c>
      <c r="D84" s="41"/>
      <c r="E84" s="22"/>
      <c r="F84" s="22"/>
      <c r="G84" s="362"/>
      <c r="H84" s="363"/>
      <c r="I84" s="364"/>
      <c r="J84" s="7"/>
      <c r="K84" s="230" t="s">
        <v>423</v>
      </c>
      <c r="L84" s="234"/>
      <c r="M84" s="8" t="s">
        <v>128</v>
      </c>
      <c r="N84" s="2"/>
      <c r="O84" s="1"/>
      <c r="P84" s="1"/>
      <c r="Q84" s="1"/>
      <c r="R84" s="1"/>
      <c r="S84" s="1"/>
      <c r="T84" s="1"/>
      <c r="U84" s="1"/>
      <c r="V84" s="1"/>
      <c r="W84" s="376"/>
      <c r="X84" s="377"/>
    </row>
    <row r="85" spans="1:24" ht="15" x14ac:dyDescent="0.2">
      <c r="A85" s="1"/>
      <c r="B85" s="15"/>
      <c r="C85" s="225"/>
      <c r="D85" s="224">
        <f>IF(AND(C85&lt;&gt;"",C85=0),0,5)</f>
        <v>5</v>
      </c>
      <c r="E85" s="58" t="s">
        <v>10</v>
      </c>
      <c r="F85" s="59" t="s">
        <v>133</v>
      </c>
      <c r="G85" s="7"/>
      <c r="H85" s="7"/>
      <c r="I85" s="7"/>
      <c r="J85" s="7"/>
      <c r="K85" s="7"/>
      <c r="L85" s="7"/>
      <c r="M85" s="8"/>
      <c r="N85" s="2"/>
      <c r="O85" s="1"/>
      <c r="P85" s="1"/>
      <c r="Q85" s="1"/>
      <c r="R85" s="1"/>
      <c r="S85" s="1"/>
      <c r="T85" s="1"/>
      <c r="U85" s="1"/>
      <c r="V85" s="1"/>
      <c r="W85" s="376"/>
      <c r="X85" s="377"/>
    </row>
    <row r="86" spans="1:24" ht="25.5" customHeight="1" x14ac:dyDescent="0.2">
      <c r="A86" s="1"/>
      <c r="B86" s="15"/>
      <c r="C86" s="358" t="s">
        <v>451</v>
      </c>
      <c r="D86" s="22"/>
      <c r="E86" s="22"/>
      <c r="F86" s="22"/>
      <c r="G86" s="362"/>
      <c r="H86" s="363"/>
      <c r="I86" s="364"/>
      <c r="J86" s="7"/>
      <c r="K86" s="22" t="s">
        <v>140</v>
      </c>
      <c r="L86" s="7"/>
      <c r="M86" s="8"/>
      <c r="N86" s="2"/>
      <c r="O86" s="1"/>
      <c r="P86" s="1"/>
      <c r="Q86" s="1"/>
      <c r="R86" s="1"/>
      <c r="S86" s="1"/>
      <c r="T86" s="1"/>
      <c r="U86" s="1"/>
      <c r="V86" s="1"/>
      <c r="W86" s="376"/>
      <c r="X86" s="377"/>
    </row>
    <row r="87" spans="1:24" ht="15" x14ac:dyDescent="0.2">
      <c r="A87" s="1"/>
      <c r="B87" s="15"/>
      <c r="C87" s="223">
        <f>AVERAGE(C88:C90)</f>
        <v>0</v>
      </c>
      <c r="D87" s="224">
        <v>5</v>
      </c>
      <c r="E87" s="58" t="s">
        <v>11</v>
      </c>
      <c r="F87" s="59" t="s">
        <v>134</v>
      </c>
      <c r="G87" s="7"/>
      <c r="H87" s="7"/>
      <c r="I87" s="7"/>
      <c r="J87" s="7"/>
      <c r="K87" s="7"/>
      <c r="L87" s="7"/>
      <c r="M87" s="8"/>
      <c r="N87" s="2"/>
      <c r="O87" s="1"/>
      <c r="P87" s="1"/>
      <c r="Q87" s="1"/>
      <c r="R87" s="1"/>
      <c r="S87" s="1"/>
      <c r="T87" s="1"/>
      <c r="U87" s="1"/>
      <c r="V87" s="1"/>
      <c r="W87" s="376"/>
      <c r="X87" s="377"/>
    </row>
    <row r="88" spans="1:24" ht="14.25" customHeight="1" x14ac:dyDescent="0.2">
      <c r="A88" s="1"/>
      <c r="B88" s="15"/>
      <c r="C88" s="225">
        <v>0</v>
      </c>
      <c r="D88" s="226"/>
      <c r="E88" s="77" t="s">
        <v>26</v>
      </c>
      <c r="F88" s="79" t="s">
        <v>134</v>
      </c>
      <c r="G88" s="7"/>
      <c r="H88" s="7"/>
      <c r="I88" s="7"/>
      <c r="J88" s="7"/>
      <c r="K88" s="7"/>
      <c r="L88" s="7"/>
      <c r="M88" s="8"/>
      <c r="N88" s="2"/>
      <c r="O88" s="1"/>
      <c r="P88" s="1"/>
      <c r="Q88" s="1"/>
      <c r="R88" s="1"/>
      <c r="S88" s="1"/>
      <c r="T88" s="1"/>
      <c r="U88" s="1"/>
      <c r="V88" s="1"/>
      <c r="W88" s="376"/>
      <c r="X88" s="377"/>
    </row>
    <row r="89" spans="1:24" ht="25.5" customHeight="1" x14ac:dyDescent="0.2">
      <c r="A89" s="1"/>
      <c r="B89" s="15"/>
      <c r="C89" s="233"/>
      <c r="D89" s="226"/>
      <c r="E89" s="58"/>
      <c r="F89" s="22"/>
      <c r="G89" s="362"/>
      <c r="H89" s="363"/>
      <c r="I89" s="364"/>
      <c r="J89" s="7"/>
      <c r="K89" s="343" t="s">
        <v>450</v>
      </c>
      <c r="L89" s="234"/>
      <c r="M89" s="344" t="s">
        <v>449</v>
      </c>
      <c r="N89" s="2"/>
      <c r="O89" s="1"/>
      <c r="P89" s="1"/>
      <c r="Q89" s="1"/>
      <c r="R89" s="1"/>
      <c r="S89" s="1"/>
      <c r="T89" s="1"/>
      <c r="U89" s="1"/>
      <c r="V89" s="1"/>
      <c r="W89" s="376"/>
      <c r="X89" s="377"/>
    </row>
    <row r="90" spans="1:24" ht="14.25" customHeight="1" x14ac:dyDescent="0.2">
      <c r="A90" s="1"/>
      <c r="B90" s="15"/>
      <c r="C90" s="7"/>
      <c r="D90" s="226"/>
      <c r="E90" s="77" t="s">
        <v>27</v>
      </c>
      <c r="F90" s="79" t="s">
        <v>422</v>
      </c>
      <c r="G90" s="7"/>
      <c r="H90" s="7"/>
      <c r="J90" s="222" t="s">
        <v>100</v>
      </c>
      <c r="K90" s="7"/>
      <c r="L90" s="7"/>
      <c r="M90" s="8"/>
      <c r="N90" s="2"/>
      <c r="O90" s="1"/>
      <c r="P90" s="1"/>
      <c r="Q90" s="1"/>
      <c r="R90" s="1"/>
      <c r="S90" s="1"/>
      <c r="T90" s="1"/>
      <c r="U90" s="1"/>
      <c r="V90" s="1"/>
      <c r="W90" s="376"/>
      <c r="X90" s="377"/>
    </row>
    <row r="91" spans="1:24" ht="14.25" hidden="1" customHeight="1" x14ac:dyDescent="0.2">
      <c r="A91" s="1"/>
      <c r="B91" s="15"/>
      <c r="C91" s="7"/>
      <c r="D91" s="22"/>
      <c r="E91" s="22"/>
      <c r="F91" s="22"/>
      <c r="G91" s="362"/>
      <c r="H91" s="363"/>
      <c r="I91" s="364"/>
      <c r="J91" s="7"/>
      <c r="K91" s="7"/>
      <c r="L91" s="39"/>
      <c r="M91" s="8" t="s">
        <v>118</v>
      </c>
      <c r="N91" s="2"/>
      <c r="O91" s="1"/>
      <c r="P91" s="1"/>
      <c r="Q91" s="1"/>
      <c r="R91" s="85"/>
      <c r="S91" s="85"/>
      <c r="T91" s="85"/>
      <c r="U91" s="85"/>
      <c r="V91" s="85"/>
      <c r="W91" s="376"/>
      <c r="X91" s="377"/>
    </row>
    <row r="92" spans="1:24" ht="14.25" customHeight="1" x14ac:dyDescent="0.25">
      <c r="A92" s="1"/>
      <c r="B92" s="15"/>
      <c r="C92" s="225"/>
      <c r="D92" s="224">
        <v>5</v>
      </c>
      <c r="E92" s="58" t="s">
        <v>12</v>
      </c>
      <c r="F92" s="59" t="s">
        <v>135</v>
      </c>
      <c r="G92" s="7"/>
      <c r="H92" s="7"/>
      <c r="I92" s="7"/>
      <c r="J92" s="7"/>
      <c r="K92" s="7"/>
      <c r="L92" s="7"/>
      <c r="M92" s="8"/>
      <c r="N92" s="2"/>
      <c r="O92" s="86"/>
      <c r="P92" s="242"/>
      <c r="Q92" s="62"/>
      <c r="R92" s="88"/>
      <c r="S92" s="85"/>
      <c r="T92" s="85"/>
      <c r="U92" s="85"/>
      <c r="V92" s="85"/>
      <c r="W92" s="376"/>
      <c r="X92" s="377"/>
    </row>
    <row r="93" spans="1:24" ht="14.25" x14ac:dyDescent="0.2">
      <c r="A93" s="1"/>
      <c r="B93" s="15"/>
      <c r="C93" s="7"/>
      <c r="D93" s="22"/>
      <c r="E93" s="22"/>
      <c r="F93" s="22"/>
      <c r="G93" s="365"/>
      <c r="H93" s="366"/>
      <c r="I93" s="367"/>
      <c r="J93" s="7"/>
      <c r="K93" s="7" t="s">
        <v>139</v>
      </c>
      <c r="L93" s="234"/>
      <c r="M93" s="8" t="s">
        <v>142</v>
      </c>
      <c r="N93" s="2"/>
      <c r="O93" s="86"/>
      <c r="P93" s="242"/>
      <c r="Q93" s="62"/>
      <c r="R93" s="85"/>
      <c r="S93" s="85"/>
      <c r="T93" s="85"/>
      <c r="U93" s="85"/>
      <c r="V93" s="85"/>
      <c r="W93" s="376"/>
      <c r="X93" s="377"/>
    </row>
    <row r="94" spans="1:24" ht="2.25" customHeight="1" x14ac:dyDescent="0.2">
      <c r="A94" s="1"/>
      <c r="B94" s="15"/>
      <c r="C94" s="7"/>
      <c r="D94" s="7"/>
      <c r="E94" s="22"/>
      <c r="F94" s="7"/>
      <c r="G94" s="368"/>
      <c r="H94" s="369"/>
      <c r="I94" s="370"/>
      <c r="J94" s="7"/>
      <c r="K94" s="7"/>
      <c r="L94" s="7"/>
      <c r="M94" s="8"/>
      <c r="N94" s="2"/>
      <c r="O94" s="86"/>
      <c r="P94" s="242"/>
      <c r="Q94" s="62"/>
      <c r="R94" s="85"/>
      <c r="S94" s="85"/>
      <c r="T94" s="85"/>
      <c r="U94" s="85"/>
      <c r="V94" s="85"/>
      <c r="W94" s="376"/>
      <c r="X94" s="377"/>
    </row>
    <row r="95" spans="1:24" ht="14.25" customHeight="1" x14ac:dyDescent="0.2">
      <c r="A95" s="1"/>
      <c r="B95" s="15"/>
      <c r="C95" s="223">
        <f>C83+C85+C87+C92</f>
        <v>0</v>
      </c>
      <c r="D95" s="228">
        <f>D83+D85+D87+D92</f>
        <v>20</v>
      </c>
      <c r="E95" s="56" t="s">
        <v>96</v>
      </c>
      <c r="F95" s="7"/>
      <c r="G95" s="7"/>
      <c r="H95" s="7"/>
      <c r="I95" s="7"/>
      <c r="J95" s="7"/>
      <c r="K95" s="7"/>
      <c r="L95" s="7"/>
      <c r="M95" s="8"/>
      <c r="N95" s="2"/>
      <c r="O95" s="1"/>
      <c r="P95" s="1"/>
      <c r="Q95" s="1"/>
      <c r="R95" s="85"/>
      <c r="S95" s="85"/>
      <c r="T95" s="85"/>
      <c r="U95" s="85"/>
      <c r="V95" s="85"/>
      <c r="W95" s="376"/>
      <c r="X95" s="377"/>
    </row>
    <row r="96" spans="1:24" ht="14.25" customHeight="1" x14ac:dyDescent="0.2">
      <c r="A96" s="1"/>
      <c r="B96" s="15"/>
      <c r="C96" s="16"/>
      <c r="D96" s="16"/>
      <c r="E96" s="47"/>
      <c r="F96" s="16"/>
      <c r="G96" s="16"/>
      <c r="H96" s="16"/>
      <c r="I96" s="16"/>
      <c r="J96" s="16"/>
      <c r="K96" s="16"/>
      <c r="L96" s="16"/>
      <c r="M96" s="17"/>
      <c r="N96" s="2"/>
      <c r="O96" s="1"/>
      <c r="P96" s="1"/>
      <c r="Q96" s="1"/>
      <c r="R96" s="85"/>
      <c r="S96" s="85"/>
      <c r="T96" s="85"/>
      <c r="U96" s="85"/>
      <c r="V96" s="85"/>
      <c r="W96" s="376"/>
      <c r="X96" s="377"/>
    </row>
    <row r="97" spans="1:24" ht="14.25" customHeight="1" x14ac:dyDescent="0.2">
      <c r="A97" s="1"/>
      <c r="B97" s="23"/>
      <c r="C97" s="24" t="s">
        <v>137</v>
      </c>
      <c r="D97" s="24"/>
      <c r="E97" s="51"/>
      <c r="F97" s="24"/>
      <c r="G97" s="24"/>
      <c r="H97" s="24"/>
      <c r="I97" s="24"/>
      <c r="J97" s="24"/>
      <c r="K97" s="24"/>
      <c r="L97" s="24"/>
      <c r="M97" s="25"/>
      <c r="N97" s="2"/>
      <c r="O97" s="1"/>
      <c r="P97" s="1"/>
      <c r="Q97" s="1"/>
      <c r="R97" s="62"/>
      <c r="S97" s="62"/>
      <c r="T97" s="62"/>
      <c r="U97" s="62"/>
      <c r="V97" s="62"/>
      <c r="W97" s="376"/>
      <c r="X97" s="377"/>
    </row>
    <row r="98" spans="1:24" ht="14.25" customHeight="1" x14ac:dyDescent="0.2">
      <c r="A98" s="1"/>
      <c r="B98" s="15"/>
      <c r="C98" s="7" t="s">
        <v>75</v>
      </c>
      <c r="D98" s="1"/>
      <c r="E98" s="79"/>
      <c r="F98" s="7"/>
      <c r="G98" s="7"/>
      <c r="H98" s="7"/>
      <c r="I98" s="7"/>
      <c r="J98" s="54"/>
      <c r="K98" s="22" t="s">
        <v>77</v>
      </c>
      <c r="L98" s="54" t="s">
        <v>78</v>
      </c>
      <c r="M98" s="8"/>
      <c r="N98" s="2"/>
      <c r="O98" s="1"/>
      <c r="P98" s="1"/>
      <c r="Q98" s="1"/>
      <c r="R98" s="1"/>
      <c r="S98" s="1"/>
      <c r="T98" s="1"/>
      <c r="U98" s="1"/>
      <c r="V98" s="1"/>
      <c r="W98" s="376"/>
      <c r="X98" s="377"/>
    </row>
    <row r="99" spans="1:24" ht="14.25" customHeight="1" x14ac:dyDescent="0.2">
      <c r="A99" s="1"/>
      <c r="B99" s="15"/>
      <c r="C99" s="55"/>
      <c r="D99" s="7"/>
      <c r="E99" s="59" t="s">
        <v>79</v>
      </c>
      <c r="F99" s="7"/>
      <c r="G99" s="7" t="s">
        <v>481</v>
      </c>
      <c r="H99" s="7"/>
      <c r="I99" s="7"/>
      <c r="J99" s="7"/>
      <c r="K99" s="7"/>
      <c r="L99" s="7"/>
      <c r="M99" s="8"/>
      <c r="N99" s="2"/>
      <c r="O99" s="1"/>
      <c r="P99" s="1"/>
      <c r="Q99" s="1"/>
      <c r="R99" s="1"/>
      <c r="S99" s="1"/>
      <c r="T99" s="1"/>
      <c r="U99" s="1"/>
      <c r="V99" s="1"/>
      <c r="W99" s="376"/>
      <c r="X99" s="377"/>
    </row>
    <row r="100" spans="1:24" ht="14.25" customHeight="1" x14ac:dyDescent="0.2">
      <c r="A100" s="1"/>
      <c r="B100" s="15"/>
      <c r="C100" s="7"/>
      <c r="D100" s="7"/>
      <c r="E100" s="22"/>
      <c r="F100" s="22" t="s">
        <v>85</v>
      </c>
      <c r="G100" s="365"/>
      <c r="H100" s="366"/>
      <c r="I100" s="367"/>
      <c r="J100" s="7"/>
      <c r="K100" s="22" t="s">
        <v>140</v>
      </c>
      <c r="L100" s="7"/>
      <c r="M100" s="8"/>
      <c r="N100" s="2"/>
      <c r="O100" s="1"/>
      <c r="P100" s="1"/>
      <c r="Q100" s="1"/>
      <c r="R100" s="1"/>
      <c r="S100" s="1"/>
      <c r="T100" s="1"/>
      <c r="U100" s="1"/>
      <c r="V100" s="1"/>
      <c r="W100" s="378"/>
      <c r="X100" s="379"/>
    </row>
    <row r="101" spans="1:24" ht="14.25" customHeight="1" x14ac:dyDescent="0.2">
      <c r="A101" s="1"/>
      <c r="B101" s="15"/>
      <c r="C101" s="232" t="s">
        <v>448</v>
      </c>
      <c r="D101" s="232" t="s">
        <v>76</v>
      </c>
      <c r="E101" s="22"/>
      <c r="F101" s="7"/>
      <c r="G101" s="368"/>
      <c r="H101" s="369"/>
      <c r="I101" s="370"/>
      <c r="J101" s="7"/>
      <c r="K101" s="7"/>
      <c r="L101" s="7"/>
      <c r="M101" s="8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5"/>
      <c r="C102" s="223">
        <f>IF(C103*2/3+C105*1/3&gt;4,4,C103*2/3+C105*1/3)</f>
        <v>0</v>
      </c>
      <c r="D102" s="224">
        <v>4</v>
      </c>
      <c r="E102" s="58" t="s">
        <v>13</v>
      </c>
      <c r="F102" s="59" t="s">
        <v>152</v>
      </c>
      <c r="G102" s="7"/>
      <c r="H102" s="7"/>
      <c r="I102" s="1"/>
      <c r="J102" s="7" t="s">
        <v>460</v>
      </c>
      <c r="K102" s="7"/>
      <c r="L102" s="7"/>
      <c r="M102" s="8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5"/>
      <c r="C103" s="225"/>
      <c r="D103" s="226"/>
      <c r="E103" s="77" t="s">
        <v>33</v>
      </c>
      <c r="F103" s="79" t="s">
        <v>153</v>
      </c>
      <c r="G103" s="1"/>
      <c r="H103" s="1"/>
      <c r="I103" s="1"/>
      <c r="J103" s="1"/>
      <c r="K103" s="1"/>
      <c r="L103" s="1"/>
      <c r="M103" s="8"/>
      <c r="N103" s="2"/>
      <c r="O103" s="1"/>
      <c r="P103" s="1"/>
      <c r="Q103" s="1"/>
      <c r="R103" s="1"/>
      <c r="S103" s="1"/>
      <c r="T103" s="1"/>
      <c r="U103" s="1"/>
      <c r="V103" s="1"/>
      <c r="W103" s="89" t="s">
        <v>158</v>
      </c>
      <c r="X103" s="90"/>
    </row>
    <row r="104" spans="1:24" ht="14.25" x14ac:dyDescent="0.2">
      <c r="A104" s="1"/>
      <c r="B104" s="15"/>
      <c r="C104" s="7"/>
      <c r="D104" s="226"/>
      <c r="E104" s="77"/>
      <c r="F104" s="22"/>
      <c r="G104" s="362"/>
      <c r="H104" s="363"/>
      <c r="I104" s="364"/>
      <c r="J104" s="7"/>
      <c r="K104" s="22" t="s">
        <v>146</v>
      </c>
      <c r="L104" s="235"/>
      <c r="M104" s="8" t="s">
        <v>150</v>
      </c>
      <c r="N104" s="2"/>
      <c r="O104" s="1"/>
      <c r="P104" s="1"/>
      <c r="Q104" s="1"/>
      <c r="R104" s="1"/>
      <c r="S104" s="1"/>
      <c r="T104" s="1"/>
      <c r="U104" s="1"/>
      <c r="V104" s="1"/>
      <c r="W104" s="91"/>
      <c r="X104" s="92"/>
    </row>
    <row r="105" spans="1:24" ht="14.25" x14ac:dyDescent="0.2">
      <c r="A105" s="1"/>
      <c r="B105" s="15"/>
      <c r="C105" s="225"/>
      <c r="D105" s="226"/>
      <c r="E105" s="77" t="s">
        <v>34</v>
      </c>
      <c r="F105" s="79" t="s">
        <v>154</v>
      </c>
      <c r="G105" s="1"/>
      <c r="H105" s="1"/>
      <c r="I105" s="1"/>
      <c r="J105" s="1"/>
      <c r="K105" s="72"/>
      <c r="L105" s="1"/>
      <c r="M105" s="8"/>
      <c r="N105" s="2"/>
      <c r="O105" s="1"/>
      <c r="P105" s="1"/>
      <c r="Q105" s="1"/>
      <c r="R105" s="1"/>
      <c r="S105" s="1"/>
      <c r="T105" s="1"/>
      <c r="U105" s="1"/>
      <c r="V105" s="1"/>
      <c r="W105" s="91"/>
      <c r="X105" s="92"/>
    </row>
    <row r="106" spans="1:24" ht="14.25" x14ac:dyDescent="0.2">
      <c r="A106" s="1"/>
      <c r="B106" s="15"/>
      <c r="C106" s="227"/>
      <c r="D106" s="226"/>
      <c r="E106" s="77"/>
      <c r="F106" s="22"/>
      <c r="G106" s="362"/>
      <c r="H106" s="363"/>
      <c r="I106" s="364"/>
      <c r="J106" s="7"/>
      <c r="K106" s="22" t="s">
        <v>147</v>
      </c>
      <c r="L106" s="234"/>
      <c r="M106" s="8" t="s">
        <v>142</v>
      </c>
      <c r="N106" s="2"/>
      <c r="O106" s="1"/>
      <c r="P106" s="1"/>
      <c r="Q106" s="1"/>
      <c r="R106" s="62"/>
      <c r="S106" s="62"/>
      <c r="T106" s="62"/>
      <c r="U106" s="62"/>
      <c r="V106" s="62"/>
      <c r="W106" s="91"/>
      <c r="X106" s="92"/>
    </row>
    <row r="107" spans="1:24" ht="14.25" customHeight="1" x14ac:dyDescent="0.2">
      <c r="A107" s="1"/>
      <c r="B107" s="15"/>
      <c r="C107" s="225"/>
      <c r="D107" s="224">
        <v>4</v>
      </c>
      <c r="E107" s="58" t="s">
        <v>14</v>
      </c>
      <c r="F107" s="59" t="s">
        <v>155</v>
      </c>
      <c r="G107" s="7"/>
      <c r="H107" s="7"/>
      <c r="I107" s="7"/>
      <c r="J107" s="7"/>
      <c r="K107" s="22"/>
      <c r="L107" s="7"/>
      <c r="M107" s="8"/>
      <c r="N107" s="2"/>
      <c r="O107" s="1"/>
      <c r="P107" s="1"/>
      <c r="Q107" s="1"/>
      <c r="R107" s="62"/>
      <c r="S107" s="62"/>
      <c r="T107" s="62"/>
      <c r="U107" s="62"/>
      <c r="V107" s="62"/>
      <c r="W107" s="91"/>
      <c r="X107" s="92"/>
    </row>
    <row r="108" spans="1:24" ht="14.25" x14ac:dyDescent="0.2">
      <c r="A108" s="1"/>
      <c r="B108" s="15"/>
      <c r="C108" s="7"/>
      <c r="D108" s="22"/>
      <c r="E108" s="22"/>
      <c r="F108" s="22"/>
      <c r="G108" s="362"/>
      <c r="H108" s="363"/>
      <c r="I108" s="364"/>
      <c r="J108" s="104"/>
      <c r="K108" s="22"/>
      <c r="L108" s="7"/>
      <c r="M108" s="8"/>
      <c r="N108" s="2"/>
      <c r="O108" s="1"/>
      <c r="P108" s="1"/>
      <c r="Q108" s="1"/>
      <c r="R108" s="62"/>
      <c r="S108" s="62"/>
      <c r="T108" s="62"/>
      <c r="U108" s="62"/>
      <c r="V108" s="62"/>
      <c r="W108" s="91"/>
      <c r="X108" s="92"/>
    </row>
    <row r="109" spans="1:24" ht="15" x14ac:dyDescent="0.2">
      <c r="A109" s="1"/>
      <c r="B109" s="15"/>
      <c r="C109" s="225"/>
      <c r="D109" s="224">
        <v>2</v>
      </c>
      <c r="E109" s="58" t="s">
        <v>15</v>
      </c>
      <c r="F109" s="59" t="s">
        <v>156</v>
      </c>
      <c r="G109" s="7"/>
      <c r="H109" s="7"/>
      <c r="I109" s="7"/>
      <c r="J109" s="7"/>
      <c r="K109" s="22"/>
      <c r="L109" s="7"/>
      <c r="M109" s="8"/>
      <c r="N109" s="2"/>
      <c r="O109" s="1"/>
      <c r="P109" s="1"/>
      <c r="Q109" s="1"/>
      <c r="R109" s="62"/>
      <c r="S109" s="62"/>
      <c r="T109" s="62"/>
      <c r="U109" s="62"/>
      <c r="V109" s="62"/>
      <c r="W109" s="91"/>
      <c r="X109" s="92"/>
    </row>
    <row r="110" spans="1:24" ht="14.25" x14ac:dyDescent="0.2">
      <c r="A110" s="1"/>
      <c r="B110" s="15"/>
      <c r="C110" s="7"/>
      <c r="D110" s="22"/>
      <c r="E110" s="22"/>
      <c r="F110" s="22"/>
      <c r="G110" s="362"/>
      <c r="H110" s="363"/>
      <c r="I110" s="364"/>
      <c r="J110" s="7"/>
      <c r="K110" s="22" t="s">
        <v>148</v>
      </c>
      <c r="L110" s="235"/>
      <c r="M110" s="8" t="s">
        <v>151</v>
      </c>
      <c r="N110" s="2"/>
      <c r="O110" s="1"/>
      <c r="P110" s="1"/>
      <c r="Q110" s="1"/>
      <c r="R110" s="62"/>
      <c r="S110" s="62"/>
      <c r="T110" s="62"/>
      <c r="U110" s="62"/>
      <c r="V110" s="62"/>
      <c r="W110" s="93" t="s">
        <v>159</v>
      </c>
      <c r="X110" s="94"/>
    </row>
    <row r="111" spans="1:24" ht="14.25" x14ac:dyDescent="0.2">
      <c r="A111" s="1"/>
      <c r="B111" s="15"/>
      <c r="C111" s="223">
        <f>C102+C107+C109</f>
        <v>0</v>
      </c>
      <c r="D111" s="228">
        <f>D102+D107+D109</f>
        <v>10</v>
      </c>
      <c r="E111" s="56" t="s">
        <v>96</v>
      </c>
      <c r="F111" s="7"/>
      <c r="G111" s="7"/>
      <c r="H111" s="7"/>
      <c r="I111" s="7"/>
      <c r="J111" s="7"/>
      <c r="K111" s="7"/>
      <c r="L111" s="7"/>
      <c r="M111" s="8"/>
      <c r="N111" s="2"/>
      <c r="O111" s="1"/>
      <c r="P111" s="1"/>
      <c r="Q111" s="1"/>
      <c r="R111" s="62"/>
      <c r="S111" s="62"/>
      <c r="T111" s="62"/>
      <c r="U111" s="62"/>
      <c r="V111" s="62"/>
      <c r="W111" s="95"/>
      <c r="X111" s="96"/>
    </row>
    <row r="112" spans="1:24" ht="14.25" x14ac:dyDescent="0.2">
      <c r="A112" s="1"/>
      <c r="B112" s="19"/>
      <c r="C112" s="20"/>
      <c r="D112" s="20"/>
      <c r="E112" s="48"/>
      <c r="F112" s="20"/>
      <c r="G112" s="20"/>
      <c r="H112" s="20"/>
      <c r="I112" s="20"/>
      <c r="J112" s="20"/>
      <c r="K112" s="20"/>
      <c r="L112" s="20"/>
      <c r="M112" s="26"/>
      <c r="N112" s="2"/>
      <c r="O112" s="1"/>
      <c r="P112" s="1"/>
      <c r="Q112" s="1"/>
      <c r="R112" s="62"/>
      <c r="S112" s="62"/>
      <c r="T112" s="62"/>
      <c r="U112" s="62"/>
      <c r="V112" s="62"/>
      <c r="W112" s="97"/>
      <c r="X112" s="98"/>
    </row>
    <row r="113" spans="1:24" ht="14.25" x14ac:dyDescent="0.2">
      <c r="A113" s="1"/>
      <c r="B113" s="1"/>
      <c r="C113" s="1"/>
      <c r="D113" s="1"/>
      <c r="E113" s="60"/>
      <c r="F113" s="1"/>
      <c r="G113" s="1"/>
      <c r="H113" s="1"/>
      <c r="I113" s="1"/>
      <c r="J113" s="1"/>
      <c r="K113" s="1"/>
      <c r="L113" s="1"/>
      <c r="M113" s="99" t="str">
        <f>D7</f>
        <v>XX shopping center</v>
      </c>
      <c r="N113" s="2"/>
      <c r="O113" s="1"/>
      <c r="P113" s="1"/>
      <c r="Q113" s="1"/>
      <c r="R113" s="62"/>
      <c r="S113" s="62"/>
      <c r="T113" s="62"/>
      <c r="U113" s="62"/>
      <c r="V113" s="62"/>
      <c r="W113" s="1"/>
      <c r="X113" s="100" t="str">
        <f>D7</f>
        <v>XX shopping center</v>
      </c>
    </row>
    <row r="114" spans="1:24" x14ac:dyDescent="0.15"/>
    <row r="115" spans="1:24" x14ac:dyDescent="0.15"/>
    <row r="116" spans="1:24" x14ac:dyDescent="0.15"/>
    <row r="117" spans="1:24" x14ac:dyDescent="0.15"/>
    <row r="118" spans="1:24" x14ac:dyDescent="0.15"/>
    <row r="119" spans="1:24" x14ac:dyDescent="0.15"/>
    <row r="120" spans="1:24" x14ac:dyDescent="0.15"/>
    <row r="121" spans="1:24" x14ac:dyDescent="0.15"/>
    <row r="122" spans="1:24" x14ac:dyDescent="0.15"/>
    <row r="123" spans="1:24" x14ac:dyDescent="0.15"/>
    <row r="124" spans="1:24" x14ac:dyDescent="0.15"/>
    <row r="125" spans="1:24" x14ac:dyDescent="0.15"/>
    <row r="126" spans="1:24" x14ac:dyDescent="0.15"/>
    <row r="127" spans="1:24" x14ac:dyDescent="0.15"/>
    <row r="128" spans="1:24" x14ac:dyDescent="0.15"/>
    <row r="129" x14ac:dyDescent="0.15"/>
    <row r="130" x14ac:dyDescent="0.15"/>
    <row r="131" x14ac:dyDescent="0.15"/>
  </sheetData>
  <sheetProtection algorithmName="SHA-512" hashValue="uOmCIqlqkQetvWyTCjL90XceuUIJBXbwKXMpAEErF9lxAjtlFiNBNAu/ygnbJy+eGS86hQJCTeonJk4KYCAM/A==" saltValue="PKoIQ0fbKOdpl40yYfOHzQ==" spinCount="100000" sheet="1" objects="1" scenarios="1" formatRows="0" insertRows="0"/>
  <mergeCells count="43">
    <mergeCell ref="G67:I67"/>
    <mergeCell ref="G72:I72"/>
    <mergeCell ref="G59:I59"/>
    <mergeCell ref="W81:X100"/>
    <mergeCell ref="G86:I86"/>
    <mergeCell ref="G91:I91"/>
    <mergeCell ref="G93:I94"/>
    <mergeCell ref="G100:I101"/>
    <mergeCell ref="G84:I84"/>
    <mergeCell ref="G89:I89"/>
    <mergeCell ref="G74:I74"/>
    <mergeCell ref="G82:I82"/>
    <mergeCell ref="L8:M8"/>
    <mergeCell ref="L11:M11"/>
    <mergeCell ref="D8:G8"/>
    <mergeCell ref="D11:G11"/>
    <mergeCell ref="G24:I24"/>
    <mergeCell ref="D7:G7"/>
    <mergeCell ref="D9:G9"/>
    <mergeCell ref="D10:G10"/>
    <mergeCell ref="I2:J4"/>
    <mergeCell ref="J65:K65"/>
    <mergeCell ref="G64:I64"/>
    <mergeCell ref="G65:I65"/>
    <mergeCell ref="G43:I43"/>
    <mergeCell ref="G50:I50"/>
    <mergeCell ref="G56:I56"/>
    <mergeCell ref="G106:I106"/>
    <mergeCell ref="G108:I108"/>
    <mergeCell ref="G110:I110"/>
    <mergeCell ref="F12:G12"/>
    <mergeCell ref="G25:I26"/>
    <mergeCell ref="G28:I30"/>
    <mergeCell ref="G32:I34"/>
    <mergeCell ref="G36:I36"/>
    <mergeCell ref="G104:I104"/>
    <mergeCell ref="G38:I38"/>
    <mergeCell ref="G44:I44"/>
    <mergeCell ref="G46:I46"/>
    <mergeCell ref="G48:I48"/>
    <mergeCell ref="G61:I61"/>
    <mergeCell ref="G69:I69"/>
    <mergeCell ref="G76:I76"/>
  </mergeCells>
  <phoneticPr fontId="2"/>
  <dataValidations count="1">
    <dataValidation type="list" allowBlank="1" showInputMessage="1" showErrorMessage="1" sqref="C81 C43 C55 C24 C99">
      <formula1>$O$19:$O$20</formula1>
    </dataValidation>
  </dataValidations>
  <pageMargins left="0.86614173228346458" right="0.43307086614173229" top="0.55118110236220474" bottom="0.55118110236220474" header="0.43307086614173229" footer="0.31496062992125984"/>
  <pageSetup paperSize="9" scale="49" fitToWidth="2" orientation="portrait" verticalDpi="300" r:id="rId1"/>
  <headerFooter alignWithMargins="0">
    <oddHeader>&amp;L&amp;F&amp;R&amp;A</oddHeader>
    <oddFooter>&amp;C&amp;P</oddFooter>
  </headerFooter>
  <colBreaks count="1" manualBreakCount="1">
    <brk id="22" min="1" max="11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8"/>
  <sheetViews>
    <sheetView showGridLines="0" zoomScale="85" zoomScaleNormal="85" zoomScaleSheetLayoutView="80" workbookViewId="0">
      <selection activeCell="D7" sqref="D7:G7"/>
    </sheetView>
  </sheetViews>
  <sheetFormatPr defaultColWidth="9" defaultRowHeight="13.5" customHeight="1" zeroHeight="1" x14ac:dyDescent="0.15"/>
  <cols>
    <col min="1" max="1" width="1.875" customWidth="1"/>
    <col min="2" max="2" width="1.25" customWidth="1"/>
    <col min="3" max="3" width="11.625" customWidth="1"/>
    <col min="4" max="4" width="7.625" customWidth="1"/>
    <col min="5" max="5" width="5.125" customWidth="1"/>
    <col min="6" max="7" width="13" customWidth="1"/>
    <col min="8" max="8" width="16.25" customWidth="1"/>
    <col min="9" max="9" width="20.625" customWidth="1"/>
    <col min="10" max="10" width="8.75" customWidth="1"/>
    <col min="11" max="11" width="18.125" customWidth="1"/>
    <col min="12" max="12" width="10.625" customWidth="1"/>
    <col min="13" max="13" width="12.125" customWidth="1"/>
    <col min="14" max="14" width="1.875" customWidth="1"/>
    <col min="15" max="17" width="7.625" hidden="1" customWidth="1"/>
    <col min="18" max="18" width="7.625" style="28" hidden="1" customWidth="1"/>
    <col min="19" max="19" width="7.625" hidden="1" customWidth="1"/>
    <col min="20" max="20" width="12.75" hidden="1" customWidth="1"/>
    <col min="21" max="21" width="26.125" hidden="1" customWidth="1"/>
    <col min="22" max="22" width="13.375" hidden="1" customWidth="1"/>
    <col min="23" max="23" width="8" customWidth="1"/>
    <col min="24" max="24" width="73.5" customWidth="1"/>
  </cols>
  <sheetData>
    <row r="1" spans="1:24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 x14ac:dyDescent="0.2">
      <c r="A2" s="1"/>
      <c r="B2" s="1"/>
      <c r="C2" s="1"/>
      <c r="D2" s="1"/>
      <c r="E2" s="1"/>
      <c r="F2" s="1"/>
      <c r="G2" s="1"/>
      <c r="H2" s="1"/>
      <c r="I2" s="392" t="s">
        <v>532</v>
      </c>
      <c r="J2" s="392"/>
      <c r="K2" s="39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5" customHeight="1" x14ac:dyDescent="0.2">
      <c r="A3" s="1"/>
      <c r="B3" s="1"/>
      <c r="C3" s="1"/>
      <c r="D3" s="1"/>
      <c r="E3" s="1"/>
      <c r="F3" s="1"/>
      <c r="G3" s="1"/>
      <c r="H3" s="1"/>
      <c r="I3" s="392"/>
      <c r="J3" s="392"/>
      <c r="K3" s="39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 x14ac:dyDescent="0.2">
      <c r="A4" s="1"/>
      <c r="B4" s="1"/>
      <c r="C4" s="1"/>
      <c r="D4" s="1"/>
      <c r="E4" s="1"/>
      <c r="F4" s="1"/>
      <c r="G4" s="1"/>
      <c r="H4" s="1"/>
      <c r="I4" s="392"/>
      <c r="J4" s="392"/>
      <c r="K4" s="39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x14ac:dyDescent="0.2">
      <c r="A5" s="1"/>
      <c r="B5" s="1"/>
      <c r="C5" s="2"/>
      <c r="D5" s="2"/>
      <c r="E5" s="2"/>
      <c r="F5" s="2"/>
      <c r="G5" s="2"/>
      <c r="H5" s="2"/>
      <c r="I5" s="49" t="s">
        <v>466</v>
      </c>
      <c r="K5" s="2"/>
      <c r="L5" s="99" t="s">
        <v>535</v>
      </c>
      <c r="M5" s="49" t="str">
        <f>Result_office!M5</f>
        <v>v1.0</v>
      </c>
      <c r="N5" s="2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25">
      <c r="A6" s="1"/>
      <c r="B6" s="101"/>
      <c r="C6" s="102" t="s">
        <v>65</v>
      </c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x14ac:dyDescent="0.2">
      <c r="A7" s="1"/>
      <c r="B7" s="6"/>
      <c r="C7" s="7" t="s">
        <v>35</v>
      </c>
      <c r="D7" s="380" t="s">
        <v>464</v>
      </c>
      <c r="E7" s="381"/>
      <c r="F7" s="381"/>
      <c r="G7" s="381"/>
      <c r="H7" s="63" t="s">
        <v>41</v>
      </c>
      <c r="I7" s="38">
        <v>9000</v>
      </c>
      <c r="J7" s="8" t="s">
        <v>53</v>
      </c>
      <c r="K7" s="7" t="s">
        <v>48</v>
      </c>
      <c r="L7" s="12" t="s">
        <v>62</v>
      </c>
      <c r="M7" s="14"/>
      <c r="N7" s="2"/>
      <c r="O7" s="61" t="str">
        <f>Result_office!O7</f>
        <v>Major categories</v>
      </c>
      <c r="P7" s="61" t="str">
        <f>Result_office!P7</f>
        <v>adequacy</v>
      </c>
      <c r="Q7" s="62"/>
      <c r="R7" s="1"/>
      <c r="S7" s="1"/>
      <c r="T7" s="1"/>
      <c r="U7" s="1"/>
      <c r="V7" s="1"/>
      <c r="W7" s="1"/>
      <c r="X7" s="1"/>
    </row>
    <row r="8" spans="1:24" ht="14.25" x14ac:dyDescent="0.2">
      <c r="A8" s="1"/>
      <c r="B8" s="6"/>
      <c r="C8" s="7" t="s">
        <v>36</v>
      </c>
      <c r="D8" s="380" t="s">
        <v>58</v>
      </c>
      <c r="E8" s="380"/>
      <c r="F8" s="380"/>
      <c r="G8" s="380"/>
      <c r="H8" s="63" t="s">
        <v>42</v>
      </c>
      <c r="I8" s="38">
        <v>8500</v>
      </c>
      <c r="J8" s="8" t="s">
        <v>53</v>
      </c>
      <c r="K8" s="7" t="s">
        <v>49</v>
      </c>
      <c r="L8" s="382" t="s">
        <v>16</v>
      </c>
      <c r="M8" s="383"/>
      <c r="N8" s="2"/>
      <c r="O8" s="61" t="str">
        <f>C22</f>
        <v>1. Energy Use/GHG Emissions</v>
      </c>
      <c r="P8" s="64">
        <f>C39/D39</f>
        <v>0</v>
      </c>
      <c r="Q8" s="65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6"/>
      <c r="C9" s="237" t="s">
        <v>37</v>
      </c>
      <c r="D9" s="380" t="s">
        <v>59</v>
      </c>
      <c r="E9" s="381"/>
      <c r="F9" s="381"/>
      <c r="G9" s="381"/>
      <c r="H9" s="63" t="s">
        <v>43</v>
      </c>
      <c r="I9" s="38">
        <v>50000</v>
      </c>
      <c r="J9" s="8" t="s">
        <v>53</v>
      </c>
      <c r="K9" s="7" t="s">
        <v>50</v>
      </c>
      <c r="L9" s="12" t="s">
        <v>63</v>
      </c>
      <c r="M9" s="14"/>
      <c r="N9" s="2"/>
      <c r="O9" s="61" t="str">
        <f>C41</f>
        <v>2. Water Use</v>
      </c>
      <c r="P9" s="64">
        <f>C51/D51</f>
        <v>0</v>
      </c>
      <c r="Q9" s="65"/>
      <c r="R9" s="1"/>
      <c r="S9" s="1"/>
      <c r="T9" s="1"/>
      <c r="U9" s="1"/>
      <c r="V9" s="1"/>
      <c r="W9" s="1"/>
      <c r="X9" s="1"/>
    </row>
    <row r="10" spans="1:24" ht="14.25" x14ac:dyDescent="0.2">
      <c r="A10" s="1"/>
      <c r="B10" s="6"/>
      <c r="C10" s="7" t="s">
        <v>38</v>
      </c>
      <c r="D10" s="380" t="s">
        <v>513</v>
      </c>
      <c r="E10" s="380"/>
      <c r="F10" s="380"/>
      <c r="G10" s="384"/>
      <c r="H10" s="63" t="s">
        <v>44</v>
      </c>
      <c r="I10" s="12" t="s">
        <v>54</v>
      </c>
      <c r="J10" s="8"/>
      <c r="K10" s="347" t="s">
        <v>524</v>
      </c>
      <c r="L10" s="67"/>
      <c r="M10" s="68"/>
      <c r="N10" s="2"/>
      <c r="O10" s="61" t="str">
        <f>C53</f>
        <v>3. Materials/Safety</v>
      </c>
      <c r="P10" s="64">
        <f>C77/D77</f>
        <v>0</v>
      </c>
      <c r="Q10" s="65"/>
      <c r="R10" s="1"/>
      <c r="S10" s="1"/>
      <c r="T10" s="1"/>
      <c r="U10" s="1"/>
      <c r="V10" s="1"/>
      <c r="W10" s="1"/>
      <c r="X10" s="1"/>
    </row>
    <row r="11" spans="1:24" ht="14.25" x14ac:dyDescent="0.2">
      <c r="A11" s="1"/>
      <c r="B11" s="6"/>
      <c r="C11" s="7" t="s">
        <v>39</v>
      </c>
      <c r="D11" s="382" t="s">
        <v>61</v>
      </c>
      <c r="E11" s="382"/>
      <c r="F11" s="382"/>
      <c r="G11" s="382"/>
      <c r="H11" s="63" t="s">
        <v>45</v>
      </c>
      <c r="I11" s="12" t="s">
        <v>55</v>
      </c>
      <c r="J11" s="8"/>
      <c r="K11" s="7" t="s">
        <v>51</v>
      </c>
      <c r="L11" s="385" t="s">
        <v>16</v>
      </c>
      <c r="M11" s="386"/>
      <c r="N11" s="2"/>
      <c r="O11" s="61" t="str">
        <f>C79</f>
        <v>4. Biodiversity/Land Use</v>
      </c>
      <c r="P11" s="64">
        <f>C95/D95</f>
        <v>0</v>
      </c>
      <c r="Q11" s="65"/>
      <c r="R11" s="1"/>
      <c r="S11" s="1"/>
      <c r="T11" s="1"/>
      <c r="U11" s="1"/>
      <c r="V11" s="1"/>
      <c r="W11" s="1"/>
      <c r="X11" s="1"/>
    </row>
    <row r="12" spans="1:24" ht="14.25" x14ac:dyDescent="0.2">
      <c r="A12" s="1"/>
      <c r="B12" s="6"/>
      <c r="C12" s="66" t="s">
        <v>40</v>
      </c>
      <c r="D12" s="62"/>
      <c r="E12" s="62"/>
      <c r="F12" s="371" t="s">
        <v>23</v>
      </c>
      <c r="G12" s="372"/>
      <c r="H12" s="63" t="s">
        <v>46</v>
      </c>
      <c r="I12" s="38" t="s">
        <v>0</v>
      </c>
      <c r="J12" s="8" t="s">
        <v>56</v>
      </c>
      <c r="K12" s="7" t="s">
        <v>52</v>
      </c>
      <c r="L12" s="69" t="s">
        <v>63</v>
      </c>
      <c r="M12" s="33"/>
      <c r="N12" s="2"/>
      <c r="O12" s="61" t="str">
        <f>C97</f>
        <v>5. Indoor Environment</v>
      </c>
      <c r="P12" s="64">
        <f>C111/D111</f>
        <v>0</v>
      </c>
      <c r="Q12" s="65"/>
      <c r="R12" s="1"/>
      <c r="S12" s="1"/>
      <c r="T12" s="1"/>
      <c r="U12" s="1"/>
      <c r="V12" s="1"/>
      <c r="W12" s="1"/>
      <c r="X12" s="1"/>
    </row>
    <row r="13" spans="1:24" ht="14.25" x14ac:dyDescent="0.2">
      <c r="A13" s="1"/>
      <c r="B13" s="9"/>
      <c r="C13" s="10"/>
      <c r="D13" s="10"/>
      <c r="E13" s="10"/>
      <c r="F13" s="10"/>
      <c r="G13" s="10"/>
      <c r="H13" s="70" t="s">
        <v>47</v>
      </c>
      <c r="I13" s="13" t="s">
        <v>0</v>
      </c>
      <c r="J13" s="71" t="s">
        <v>425</v>
      </c>
      <c r="K13" s="348" t="s">
        <v>531</v>
      </c>
      <c r="L13" s="42"/>
      <c r="M13" s="43"/>
      <c r="N13" s="2"/>
      <c r="O13" s="61"/>
      <c r="P13" s="61"/>
      <c r="Q13" s="62"/>
      <c r="R13" s="1"/>
      <c r="S13" s="1"/>
      <c r="T13" s="1"/>
      <c r="U13" s="1"/>
      <c r="V13" s="1"/>
      <c r="W13" s="1"/>
      <c r="X13" s="1"/>
    </row>
    <row r="14" spans="1:24" ht="3.95" customHeight="1" x14ac:dyDescent="0.2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x14ac:dyDescent="0.2">
      <c r="A15" s="1"/>
      <c r="B15" s="3"/>
      <c r="C15" s="4" t="s">
        <v>66</v>
      </c>
      <c r="D15" s="4"/>
      <c r="E15" s="46"/>
      <c r="F15" s="4"/>
      <c r="G15" s="4"/>
      <c r="H15" s="4"/>
      <c r="I15" s="4"/>
      <c r="J15" s="4"/>
      <c r="K15" s="4"/>
      <c r="L15" s="4"/>
      <c r="M15" s="5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x14ac:dyDescent="0.2">
      <c r="A16" s="1"/>
      <c r="B16" s="15"/>
      <c r="C16" s="1"/>
      <c r="D16" s="1"/>
      <c r="E16" s="72"/>
      <c r="F16" s="16"/>
      <c r="G16" s="16"/>
      <c r="H16" s="16"/>
      <c r="I16" s="16"/>
      <c r="J16" s="16"/>
      <c r="K16" s="7" t="s">
        <v>467</v>
      </c>
      <c r="L16" s="7" t="s">
        <v>73</v>
      </c>
      <c r="M16" s="18">
        <v>78</v>
      </c>
      <c r="N16" s="2"/>
      <c r="O16" s="61" t="str">
        <f>Result_office!O16</f>
        <v>Red star</v>
      </c>
      <c r="P16" s="61" t="str">
        <f>Result_office!P16</f>
        <v>stars</v>
      </c>
      <c r="Q16" s="62"/>
      <c r="R16" s="1"/>
      <c r="S16" s="1"/>
      <c r="T16" s="1"/>
      <c r="U16" s="1"/>
      <c r="V16" s="1"/>
      <c r="W16" s="1"/>
      <c r="X16" s="1"/>
    </row>
    <row r="17" spans="1:24" ht="14.25" x14ac:dyDescent="0.2">
      <c r="A17" s="1"/>
      <c r="B17" s="15"/>
      <c r="C17" s="29">
        <f>C39+C51+C77+C95+C111</f>
        <v>0</v>
      </c>
      <c r="D17" s="30" t="s">
        <v>17</v>
      </c>
      <c r="E17" s="52" t="s">
        <v>67</v>
      </c>
      <c r="F17" s="16"/>
      <c r="G17" s="16"/>
      <c r="H17" s="16"/>
      <c r="I17" s="16"/>
      <c r="J17" s="16"/>
      <c r="K17" s="7" t="s">
        <v>468</v>
      </c>
      <c r="L17" s="7" t="s">
        <v>73</v>
      </c>
      <c r="M17" s="18">
        <v>66</v>
      </c>
      <c r="N17" s="2"/>
      <c r="O17" s="61">
        <f>IF(C17&gt;=M16,5,IF(C17&gt;=M17,4,IF(C17&gt;=M18,3,IF(C17&gt;=M19,2,0))))</f>
        <v>0</v>
      </c>
      <c r="P17" s="61">
        <f>5-O17</f>
        <v>5</v>
      </c>
      <c r="Q17" s="62"/>
      <c r="R17" s="1"/>
      <c r="S17" s="1"/>
      <c r="T17" s="1"/>
      <c r="U17" s="1"/>
      <c r="V17" s="1"/>
      <c r="W17" s="1"/>
      <c r="X17" s="1"/>
    </row>
    <row r="18" spans="1:24" ht="14.25" x14ac:dyDescent="0.2">
      <c r="A18" s="1"/>
      <c r="B18" s="15"/>
      <c r="C18" s="53" t="s">
        <v>68</v>
      </c>
      <c r="D18" s="31" t="s">
        <v>69</v>
      </c>
      <c r="E18" s="47"/>
      <c r="F18" s="16"/>
      <c r="G18" s="16"/>
      <c r="H18" s="16"/>
      <c r="I18" s="16"/>
      <c r="J18" s="16"/>
      <c r="K18" s="7" t="s">
        <v>469</v>
      </c>
      <c r="L18" s="7" t="s">
        <v>72</v>
      </c>
      <c r="M18" s="18">
        <v>60</v>
      </c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x14ac:dyDescent="0.2">
      <c r="A19" s="1"/>
      <c r="B19" s="15"/>
      <c r="C19" s="16"/>
      <c r="D19" s="16"/>
      <c r="E19" s="47"/>
      <c r="F19" s="16"/>
      <c r="G19" s="16"/>
      <c r="H19" s="16"/>
      <c r="I19" s="16"/>
      <c r="J19" s="16"/>
      <c r="K19" s="7" t="s">
        <v>470</v>
      </c>
      <c r="L19" s="7" t="s">
        <v>73</v>
      </c>
      <c r="M19" s="18">
        <v>50</v>
      </c>
      <c r="N19" s="2"/>
      <c r="O19" s="61" t="str">
        <f>Result_office!O19</f>
        <v>yes</v>
      </c>
      <c r="P19" s="1"/>
      <c r="Q19" s="1"/>
      <c r="R19" s="1"/>
      <c r="S19" s="1"/>
      <c r="T19" s="1"/>
      <c r="U19" s="1"/>
      <c r="V19" s="1"/>
      <c r="W19" s="1"/>
      <c r="X19" s="1"/>
    </row>
    <row r="20" spans="1:24" ht="14.25" x14ac:dyDescent="0.2">
      <c r="A20" s="1"/>
      <c r="B20" s="19"/>
      <c r="C20" s="10" t="s">
        <v>70</v>
      </c>
      <c r="D20" s="20"/>
      <c r="E20" s="48"/>
      <c r="F20" s="20"/>
      <c r="G20" s="20"/>
      <c r="H20" s="20"/>
      <c r="I20" s="20"/>
      <c r="J20" s="20"/>
      <c r="K20" s="10"/>
      <c r="L20" s="10"/>
      <c r="M20" s="21"/>
      <c r="N20" s="2"/>
      <c r="O20" s="61" t="str">
        <f>Result_office!O20</f>
        <v>no</v>
      </c>
      <c r="P20" s="1"/>
      <c r="Q20" s="1"/>
      <c r="R20" s="1"/>
      <c r="S20" s="1"/>
      <c r="T20" s="1"/>
      <c r="U20" s="1"/>
      <c r="V20" s="1"/>
      <c r="W20" s="1"/>
      <c r="X20" s="1"/>
    </row>
    <row r="21" spans="1:24" ht="3.95" customHeight="1" x14ac:dyDescent="0.2">
      <c r="A21" s="1"/>
      <c r="B21" s="1"/>
      <c r="C21" s="2"/>
      <c r="D21" s="2"/>
      <c r="E21" s="49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x14ac:dyDescent="0.2">
      <c r="A22" s="1"/>
      <c r="B22" s="3"/>
      <c r="C22" s="4" t="s">
        <v>74</v>
      </c>
      <c r="D22" s="4"/>
      <c r="E22" s="50"/>
      <c r="F22" s="4"/>
      <c r="G22" s="4"/>
      <c r="H22" s="4"/>
      <c r="I22" s="4"/>
      <c r="J22" s="4"/>
      <c r="K22" s="4"/>
      <c r="L22" s="4"/>
      <c r="M22" s="5"/>
      <c r="N22" s="2"/>
      <c r="O22" s="1"/>
      <c r="P22" s="1"/>
      <c r="Q22" s="1"/>
      <c r="R22" s="1"/>
      <c r="S22" s="61" t="str">
        <f>Result_office!S22</f>
        <v>Y2016DECC</v>
      </c>
      <c r="T22" s="1"/>
      <c r="U22" s="1"/>
      <c r="V22" s="1"/>
      <c r="W22" s="1"/>
      <c r="X22" s="1"/>
    </row>
    <row r="23" spans="1:24" ht="15" customHeight="1" x14ac:dyDescent="0.2">
      <c r="A23" s="1"/>
      <c r="B23" s="15"/>
      <c r="C23" s="7" t="s">
        <v>75</v>
      </c>
      <c r="D23" s="7"/>
      <c r="E23" s="7"/>
      <c r="F23" s="7"/>
      <c r="G23" s="7"/>
      <c r="H23" s="7"/>
      <c r="I23" s="7"/>
      <c r="J23" s="54"/>
      <c r="K23" s="22" t="s">
        <v>456</v>
      </c>
      <c r="L23" s="54" t="s">
        <v>78</v>
      </c>
      <c r="M23" s="8"/>
      <c r="N23" s="2"/>
      <c r="O23" s="61" t="str">
        <f>Result_office!O23</f>
        <v>GFA</v>
      </c>
      <c r="P23" s="61" t="str">
        <f>Result_office!P23</f>
        <v>=&gt;30,000m2</v>
      </c>
      <c r="Q23" s="61" t="str">
        <f>Result_office!Q23</f>
        <v>subject</v>
      </c>
      <c r="R23" s="1"/>
      <c r="S23" s="61" t="str">
        <f>Result_office!S23</f>
        <v>GFA</v>
      </c>
      <c r="T23" s="61" t="str">
        <f>Result_office!T23</f>
        <v>&lt;10,000m2</v>
      </c>
      <c r="U23" s="61" t="str">
        <f>Result_office!U23</f>
        <v>=&gt;10,000m2 &amp; &lt;30,000m2</v>
      </c>
      <c r="V23" s="61" t="str">
        <f>Result_office!V23</f>
        <v>=&gt;30,000m2</v>
      </c>
      <c r="W23" s="1"/>
      <c r="X23" s="1"/>
    </row>
    <row r="24" spans="1:24" ht="26.25" customHeight="1" x14ac:dyDescent="0.2">
      <c r="A24" s="1"/>
      <c r="B24" s="15"/>
      <c r="C24" s="55"/>
      <c r="D24" s="7"/>
      <c r="E24" s="238" t="s">
        <v>79</v>
      </c>
      <c r="F24" s="7"/>
      <c r="G24" s="387" t="s">
        <v>83</v>
      </c>
      <c r="H24" s="387"/>
      <c r="I24" s="387"/>
      <c r="J24" s="7"/>
      <c r="K24" s="7"/>
      <c r="L24" s="7"/>
      <c r="M24" s="8"/>
      <c r="N24" s="2"/>
      <c r="O24" s="73">
        <f t="shared" ref="O24:O51" si="0">S24</f>
        <v>0</v>
      </c>
      <c r="P24" s="61">
        <f>IF($I$9&gt;=30000,V24,IF($I$9&gt;=10000,U24,T24))</f>
        <v>0</v>
      </c>
      <c r="Q24" s="61">
        <f t="shared" ref="Q24:Q51" si="1">IF(AND($L$32&gt;=O24,$L$32&lt;O25),P24,0)</f>
        <v>0</v>
      </c>
      <c r="R24" s="1"/>
      <c r="S24" s="61">
        <v>0</v>
      </c>
      <c r="T24" s="74">
        <v>6</v>
      </c>
      <c r="U24" s="74">
        <v>0</v>
      </c>
      <c r="V24" s="74">
        <v>0</v>
      </c>
      <c r="W24" s="1"/>
      <c r="X24" s="1"/>
    </row>
    <row r="25" spans="1:24" ht="14.25" x14ac:dyDescent="0.2">
      <c r="A25" s="1"/>
      <c r="B25" s="15"/>
      <c r="C25" s="225"/>
      <c r="D25" s="57" t="s">
        <v>426</v>
      </c>
      <c r="E25" s="7"/>
      <c r="F25" s="22" t="s">
        <v>85</v>
      </c>
      <c r="G25" s="365"/>
      <c r="H25" s="366"/>
      <c r="I25" s="367"/>
      <c r="J25" s="7"/>
      <c r="K25" s="22" t="s">
        <v>89</v>
      </c>
      <c r="L25" s="234"/>
      <c r="M25" s="8" t="s">
        <v>517</v>
      </c>
      <c r="N25" s="2"/>
      <c r="O25" s="73">
        <f t="shared" si="0"/>
        <v>200</v>
      </c>
      <c r="P25" s="61">
        <f t="shared" ref="P25:P51" si="2">IF($I$9&gt;=30000,V25,IF($I$9&gt;=10000,U25,T25))</f>
        <v>2</v>
      </c>
      <c r="Q25" s="61">
        <f t="shared" si="1"/>
        <v>0</v>
      </c>
      <c r="R25" s="1"/>
      <c r="S25" s="61">
        <v>200</v>
      </c>
      <c r="T25" s="74">
        <v>44</v>
      </c>
      <c r="U25" s="74">
        <v>0</v>
      </c>
      <c r="V25" s="74">
        <v>2</v>
      </c>
      <c r="W25" s="1"/>
      <c r="X25" s="1"/>
    </row>
    <row r="26" spans="1:24" ht="14.25" x14ac:dyDescent="0.2">
      <c r="A26" s="1"/>
      <c r="B26" s="15"/>
      <c r="C26" s="232" t="s">
        <v>448</v>
      </c>
      <c r="D26" s="232" t="s">
        <v>76</v>
      </c>
      <c r="E26" s="7"/>
      <c r="F26" s="7"/>
      <c r="G26" s="389"/>
      <c r="H26" s="390"/>
      <c r="I26" s="391"/>
      <c r="J26" s="7"/>
      <c r="K26" s="7"/>
      <c r="L26" s="7"/>
      <c r="M26" s="8"/>
      <c r="N26" s="2"/>
      <c r="O26" s="73">
        <f t="shared" si="0"/>
        <v>400</v>
      </c>
      <c r="P26" s="61">
        <f t="shared" si="2"/>
        <v>3</v>
      </c>
      <c r="Q26" s="61">
        <f t="shared" si="1"/>
        <v>0</v>
      </c>
      <c r="R26" s="1"/>
      <c r="S26" s="61">
        <v>400</v>
      </c>
      <c r="T26" s="74">
        <v>62</v>
      </c>
      <c r="U26" s="74">
        <v>4</v>
      </c>
      <c r="V26" s="74">
        <v>3</v>
      </c>
      <c r="W26" s="1"/>
      <c r="X26" s="1"/>
    </row>
    <row r="27" spans="1:24" ht="15" x14ac:dyDescent="0.2">
      <c r="A27" s="1"/>
      <c r="B27" s="15"/>
      <c r="C27" s="225"/>
      <c r="D27" s="224">
        <v>20</v>
      </c>
      <c r="E27" s="58">
        <v>1.1000000000000001</v>
      </c>
      <c r="F27" s="59" t="s">
        <v>86</v>
      </c>
      <c r="G27" s="7"/>
      <c r="H27" s="7"/>
      <c r="I27" s="7"/>
      <c r="J27" s="7"/>
      <c r="K27" s="7"/>
      <c r="L27" s="7"/>
      <c r="M27" s="8"/>
      <c r="N27" s="2"/>
      <c r="O27" s="73">
        <f t="shared" ref="O27:O35" si="3">S27</f>
        <v>600</v>
      </c>
      <c r="P27" s="61">
        <f t="shared" ref="P27:P35" si="4">IF($I$9&gt;=30000,V27,IF($I$9&gt;=10000,U27,T27))</f>
        <v>4</v>
      </c>
      <c r="Q27" s="61">
        <f t="shared" si="1"/>
        <v>0</v>
      </c>
      <c r="R27" s="1"/>
      <c r="S27" s="61">
        <v>600</v>
      </c>
      <c r="T27" s="74">
        <v>88</v>
      </c>
      <c r="U27" s="74">
        <v>8</v>
      </c>
      <c r="V27" s="74">
        <v>4</v>
      </c>
      <c r="W27" s="1"/>
      <c r="X27" s="1"/>
    </row>
    <row r="28" spans="1:24" ht="15" x14ac:dyDescent="0.2">
      <c r="A28" s="1"/>
      <c r="B28" s="15"/>
      <c r="C28" s="7"/>
      <c r="D28" s="22"/>
      <c r="E28" s="58"/>
      <c r="F28" s="59"/>
      <c r="G28" s="365"/>
      <c r="H28" s="366"/>
      <c r="I28" s="367"/>
      <c r="J28" s="7"/>
      <c r="K28" s="22" t="s">
        <v>90</v>
      </c>
      <c r="L28" s="235"/>
      <c r="M28" s="8" t="s">
        <v>517</v>
      </c>
      <c r="N28" s="2"/>
      <c r="O28" s="73">
        <f t="shared" si="3"/>
        <v>800</v>
      </c>
      <c r="P28" s="61">
        <f t="shared" si="4"/>
        <v>8</v>
      </c>
      <c r="Q28" s="61">
        <f t="shared" si="1"/>
        <v>0</v>
      </c>
      <c r="R28" s="1"/>
      <c r="S28" s="61">
        <v>800</v>
      </c>
      <c r="T28" s="74">
        <v>163</v>
      </c>
      <c r="U28" s="74">
        <v>19</v>
      </c>
      <c r="V28" s="74">
        <v>8</v>
      </c>
      <c r="W28" s="1"/>
      <c r="X28" s="1"/>
    </row>
    <row r="29" spans="1:24" ht="14.25" x14ac:dyDescent="0.2">
      <c r="A29" s="1"/>
      <c r="B29" s="15"/>
      <c r="C29" s="7"/>
      <c r="D29" s="7"/>
      <c r="E29" s="7"/>
      <c r="F29" s="22"/>
      <c r="G29" s="393"/>
      <c r="H29" s="394"/>
      <c r="I29" s="395"/>
      <c r="J29" s="7"/>
      <c r="K29" s="22" t="s">
        <v>91</v>
      </c>
      <c r="L29" s="235"/>
      <c r="M29" s="8" t="s">
        <v>518</v>
      </c>
      <c r="N29" s="2"/>
      <c r="O29" s="73">
        <f t="shared" si="3"/>
        <v>1000</v>
      </c>
      <c r="P29" s="61">
        <f t="shared" si="4"/>
        <v>7</v>
      </c>
      <c r="Q29" s="61">
        <f t="shared" si="1"/>
        <v>0</v>
      </c>
      <c r="R29" s="1"/>
      <c r="S29" s="61">
        <v>1000</v>
      </c>
      <c r="T29" s="74">
        <v>226</v>
      </c>
      <c r="U29" s="74">
        <v>43</v>
      </c>
      <c r="V29" s="74">
        <v>7</v>
      </c>
      <c r="W29" s="1"/>
      <c r="X29" s="1"/>
    </row>
    <row r="30" spans="1:24" ht="15.75" x14ac:dyDescent="0.2">
      <c r="A30" s="1"/>
      <c r="B30" s="15"/>
      <c r="C30" s="7"/>
      <c r="D30" s="7"/>
      <c r="E30" s="7"/>
      <c r="F30" s="7"/>
      <c r="G30" s="389"/>
      <c r="H30" s="390"/>
      <c r="I30" s="391"/>
      <c r="J30" s="7"/>
      <c r="K30" s="22" t="s">
        <v>92</v>
      </c>
      <c r="L30" s="235"/>
      <c r="M30" s="8" t="s">
        <v>519</v>
      </c>
      <c r="N30" s="2"/>
      <c r="O30" s="73">
        <f t="shared" si="3"/>
        <v>1200</v>
      </c>
      <c r="P30" s="61">
        <f t="shared" si="4"/>
        <v>13</v>
      </c>
      <c r="Q30" s="61">
        <f t="shared" si="1"/>
        <v>0</v>
      </c>
      <c r="R30" s="1"/>
      <c r="S30" s="61">
        <v>1200</v>
      </c>
      <c r="T30" s="74">
        <v>233</v>
      </c>
      <c r="U30" s="74">
        <v>71</v>
      </c>
      <c r="V30" s="74">
        <v>13</v>
      </c>
      <c r="W30" s="1"/>
      <c r="X30" s="1"/>
    </row>
    <row r="31" spans="1:24" ht="15" x14ac:dyDescent="0.2">
      <c r="A31" s="1"/>
      <c r="B31" s="15"/>
      <c r="C31" s="225"/>
      <c r="D31" s="224">
        <v>5</v>
      </c>
      <c r="E31" s="58" t="s">
        <v>1</v>
      </c>
      <c r="F31" s="59" t="s">
        <v>88</v>
      </c>
      <c r="G31" s="7"/>
      <c r="H31" s="7"/>
      <c r="I31" s="7"/>
      <c r="J31" s="7"/>
      <c r="K31" s="7"/>
      <c r="L31" s="7"/>
      <c r="M31" s="8"/>
      <c r="N31" s="2"/>
      <c r="O31" s="73">
        <f t="shared" si="3"/>
        <v>1400</v>
      </c>
      <c r="P31" s="61">
        <f t="shared" si="4"/>
        <v>16</v>
      </c>
      <c r="Q31" s="61">
        <f t="shared" si="1"/>
        <v>0</v>
      </c>
      <c r="R31" s="1"/>
      <c r="S31" s="61">
        <v>1400</v>
      </c>
      <c r="T31" s="74">
        <v>219</v>
      </c>
      <c r="U31" s="74">
        <v>94</v>
      </c>
      <c r="V31" s="74">
        <v>16</v>
      </c>
      <c r="W31" s="1"/>
      <c r="X31" s="1"/>
    </row>
    <row r="32" spans="1:24" ht="15" x14ac:dyDescent="0.2">
      <c r="A32" s="1"/>
      <c r="B32" s="15"/>
      <c r="C32" s="7"/>
      <c r="D32" s="22"/>
      <c r="E32" s="58"/>
      <c r="F32" s="59"/>
      <c r="G32" s="365"/>
      <c r="H32" s="366"/>
      <c r="I32" s="367"/>
      <c r="J32" s="7"/>
      <c r="K32" s="22" t="s">
        <v>94</v>
      </c>
      <c r="L32" s="40"/>
      <c r="M32" s="8" t="s">
        <v>520</v>
      </c>
      <c r="N32" s="2"/>
      <c r="O32" s="73">
        <f t="shared" si="3"/>
        <v>1600</v>
      </c>
      <c r="P32" s="61">
        <f t="shared" si="4"/>
        <v>26</v>
      </c>
      <c r="Q32" s="61">
        <f t="shared" si="1"/>
        <v>0</v>
      </c>
      <c r="R32" s="1"/>
      <c r="S32" s="61">
        <v>1600</v>
      </c>
      <c r="T32" s="74">
        <v>157</v>
      </c>
      <c r="U32" s="74">
        <v>83</v>
      </c>
      <c r="V32" s="74">
        <v>26</v>
      </c>
      <c r="W32" s="1"/>
      <c r="X32" s="1"/>
    </row>
    <row r="33" spans="1:24" ht="14.25" hidden="1" x14ac:dyDescent="0.2">
      <c r="A33" s="1"/>
      <c r="B33" s="15"/>
      <c r="C33" s="7"/>
      <c r="D33" s="7"/>
      <c r="E33" s="7"/>
      <c r="F33" s="22"/>
      <c r="G33" s="373"/>
      <c r="H33" s="374"/>
      <c r="I33" s="375"/>
      <c r="J33" s="7"/>
      <c r="K33" s="7"/>
      <c r="L33" s="1"/>
      <c r="M33" s="8"/>
      <c r="N33" s="2"/>
      <c r="O33" s="73">
        <f t="shared" si="3"/>
        <v>1800</v>
      </c>
      <c r="P33" s="61">
        <f t="shared" si="4"/>
        <v>34</v>
      </c>
      <c r="Q33" s="61">
        <f t="shared" si="1"/>
        <v>0</v>
      </c>
      <c r="R33" s="1"/>
      <c r="S33" s="61">
        <v>1800</v>
      </c>
      <c r="T33" s="74">
        <v>115</v>
      </c>
      <c r="U33" s="74">
        <v>65</v>
      </c>
      <c r="V33" s="74">
        <v>34</v>
      </c>
      <c r="W33" s="1"/>
      <c r="X33" s="1"/>
    </row>
    <row r="34" spans="1:24" ht="2.25" customHeight="1" x14ac:dyDescent="0.2">
      <c r="A34" s="1"/>
      <c r="B34" s="15"/>
      <c r="C34" s="7"/>
      <c r="D34" s="7"/>
      <c r="E34" s="22"/>
      <c r="F34" s="7"/>
      <c r="G34" s="368"/>
      <c r="H34" s="369"/>
      <c r="I34" s="370"/>
      <c r="J34" s="7"/>
      <c r="K34" s="7"/>
      <c r="L34" s="1"/>
      <c r="M34" s="8"/>
      <c r="N34" s="2"/>
      <c r="O34" s="73">
        <f t="shared" si="3"/>
        <v>2000</v>
      </c>
      <c r="P34" s="61">
        <f t="shared" si="4"/>
        <v>42</v>
      </c>
      <c r="Q34" s="61">
        <f t="shared" si="1"/>
        <v>0</v>
      </c>
      <c r="R34" s="1"/>
      <c r="S34" s="61">
        <v>2000</v>
      </c>
      <c r="T34" s="74">
        <v>79</v>
      </c>
      <c r="U34" s="74">
        <v>56</v>
      </c>
      <c r="V34" s="74">
        <v>42</v>
      </c>
      <c r="W34" s="1"/>
      <c r="X34" s="1"/>
    </row>
    <row r="35" spans="1:24" ht="15" x14ac:dyDescent="0.2">
      <c r="A35" s="1"/>
      <c r="B35" s="15"/>
      <c r="C35" s="225"/>
      <c r="D35" s="224">
        <v>5</v>
      </c>
      <c r="E35" s="58">
        <v>1.3</v>
      </c>
      <c r="F35" s="59" t="s">
        <v>93</v>
      </c>
      <c r="G35" s="7"/>
      <c r="H35" s="7"/>
      <c r="J35" s="222" t="s">
        <v>514</v>
      </c>
      <c r="K35" s="7"/>
      <c r="L35" s="7"/>
      <c r="M35" s="8"/>
      <c r="N35" s="2"/>
      <c r="O35" s="73">
        <f t="shared" si="3"/>
        <v>2200</v>
      </c>
      <c r="P35" s="61">
        <f t="shared" si="4"/>
        <v>30</v>
      </c>
      <c r="Q35" s="61">
        <f t="shared" si="1"/>
        <v>0</v>
      </c>
      <c r="R35" s="1"/>
      <c r="S35" s="61">
        <v>2200</v>
      </c>
      <c r="T35" s="74">
        <v>52</v>
      </c>
      <c r="U35" s="74">
        <v>47</v>
      </c>
      <c r="V35" s="74">
        <v>30</v>
      </c>
      <c r="W35" s="1"/>
      <c r="X35" s="1"/>
    </row>
    <row r="36" spans="1:24" ht="14.25" x14ac:dyDescent="0.2">
      <c r="A36" s="1"/>
      <c r="B36" s="15"/>
      <c r="C36" s="7"/>
      <c r="D36" s="22"/>
      <c r="E36" s="22"/>
      <c r="F36" s="22"/>
      <c r="G36" s="362"/>
      <c r="H36" s="363"/>
      <c r="I36" s="364"/>
      <c r="J36" s="7"/>
      <c r="K36" s="22" t="s">
        <v>98</v>
      </c>
      <c r="L36" s="40"/>
      <c r="M36" s="8" t="s">
        <v>99</v>
      </c>
      <c r="N36" s="2"/>
      <c r="O36" s="73">
        <f t="shared" si="0"/>
        <v>2400</v>
      </c>
      <c r="P36" s="61">
        <f t="shared" si="2"/>
        <v>19</v>
      </c>
      <c r="Q36" s="61">
        <f t="shared" si="1"/>
        <v>0</v>
      </c>
      <c r="R36" s="1"/>
      <c r="S36" s="61">
        <v>2400</v>
      </c>
      <c r="T36" s="74">
        <v>36</v>
      </c>
      <c r="U36" s="74">
        <v>29</v>
      </c>
      <c r="V36" s="74">
        <v>19</v>
      </c>
      <c r="W36" s="1"/>
      <c r="X36" s="1"/>
    </row>
    <row r="37" spans="1:24" ht="15" x14ac:dyDescent="0.2">
      <c r="A37" s="1"/>
      <c r="B37" s="15"/>
      <c r="C37" s="225"/>
      <c r="D37" s="224">
        <v>5</v>
      </c>
      <c r="E37" s="58">
        <v>1.4</v>
      </c>
      <c r="F37" s="59" t="s">
        <v>95</v>
      </c>
      <c r="G37" s="7"/>
      <c r="H37" s="7"/>
      <c r="I37" s="7"/>
      <c r="J37" s="7"/>
      <c r="K37" s="7"/>
      <c r="L37" s="7"/>
      <c r="M37" s="8"/>
      <c r="N37" s="2"/>
      <c r="O37" s="73">
        <f t="shared" si="0"/>
        <v>2600</v>
      </c>
      <c r="P37" s="61">
        <f t="shared" si="2"/>
        <v>21</v>
      </c>
      <c r="Q37" s="61">
        <f t="shared" si="1"/>
        <v>0</v>
      </c>
      <c r="R37" s="1"/>
      <c r="S37" s="240">
        <v>2600</v>
      </c>
      <c r="T37" s="74">
        <v>24</v>
      </c>
      <c r="U37" s="74">
        <v>18</v>
      </c>
      <c r="V37" s="74">
        <v>21</v>
      </c>
      <c r="W37" s="1"/>
      <c r="X37" s="1"/>
    </row>
    <row r="38" spans="1:24" ht="14.25" x14ac:dyDescent="0.2">
      <c r="A38" s="1"/>
      <c r="B38" s="15"/>
      <c r="C38" s="7"/>
      <c r="D38" s="22"/>
      <c r="E38" s="22"/>
      <c r="F38" s="22"/>
      <c r="G38" s="362"/>
      <c r="H38" s="363"/>
      <c r="I38" s="364"/>
      <c r="J38" s="7"/>
      <c r="K38" s="22" t="s">
        <v>97</v>
      </c>
      <c r="L38" s="40"/>
      <c r="M38" s="8" t="s">
        <v>2</v>
      </c>
      <c r="N38" s="2"/>
      <c r="O38" s="73">
        <f t="shared" si="0"/>
        <v>2800</v>
      </c>
      <c r="P38" s="61">
        <f t="shared" si="2"/>
        <v>15</v>
      </c>
      <c r="Q38" s="61">
        <f t="shared" si="1"/>
        <v>0</v>
      </c>
      <c r="R38" s="1"/>
      <c r="S38" s="61">
        <v>2800</v>
      </c>
      <c r="T38" s="74">
        <v>22</v>
      </c>
      <c r="U38" s="74">
        <v>26</v>
      </c>
      <c r="V38" s="74">
        <v>15</v>
      </c>
      <c r="W38" s="1"/>
      <c r="X38" s="1"/>
    </row>
    <row r="39" spans="1:24" ht="14.25" x14ac:dyDescent="0.2">
      <c r="A39" s="1"/>
      <c r="B39" s="15"/>
      <c r="C39" s="223">
        <f>C25+C27+C31+C35+C37</f>
        <v>0</v>
      </c>
      <c r="D39" s="228">
        <v>35</v>
      </c>
      <c r="E39" s="56" t="s">
        <v>96</v>
      </c>
      <c r="F39" s="7"/>
      <c r="G39" s="7"/>
      <c r="H39" s="7"/>
      <c r="I39" s="7"/>
      <c r="J39" s="7"/>
      <c r="K39" s="7"/>
      <c r="L39" s="7"/>
      <c r="M39" s="8"/>
      <c r="N39" s="2"/>
      <c r="O39" s="73">
        <f t="shared" si="0"/>
        <v>3000</v>
      </c>
      <c r="P39" s="61">
        <f t="shared" si="2"/>
        <v>5</v>
      </c>
      <c r="Q39" s="61">
        <f t="shared" si="1"/>
        <v>0</v>
      </c>
      <c r="R39" s="1"/>
      <c r="S39" s="61">
        <v>3000</v>
      </c>
      <c r="T39" s="74">
        <v>10</v>
      </c>
      <c r="U39" s="74">
        <v>8</v>
      </c>
      <c r="V39" s="74">
        <v>5</v>
      </c>
      <c r="W39" s="1"/>
      <c r="X39" s="1"/>
    </row>
    <row r="40" spans="1:24" ht="14.25" x14ac:dyDescent="0.2">
      <c r="A40" s="1"/>
      <c r="B40" s="15"/>
      <c r="C40" s="16"/>
      <c r="D40" s="16"/>
      <c r="E40" s="47"/>
      <c r="F40" s="16"/>
      <c r="G40" s="16"/>
      <c r="H40" s="16"/>
      <c r="I40" s="16"/>
      <c r="J40" s="16"/>
      <c r="K40" s="16"/>
      <c r="L40" s="16"/>
      <c r="M40" s="17"/>
      <c r="N40" s="2"/>
      <c r="O40" s="73">
        <f t="shared" si="0"/>
        <v>3200</v>
      </c>
      <c r="P40" s="61">
        <f t="shared" si="2"/>
        <v>6</v>
      </c>
      <c r="Q40" s="61">
        <f t="shared" si="1"/>
        <v>0</v>
      </c>
      <c r="R40" s="1"/>
      <c r="S40" s="61">
        <v>3200</v>
      </c>
      <c r="T40" s="74">
        <v>11</v>
      </c>
      <c r="U40" s="74">
        <v>6</v>
      </c>
      <c r="V40" s="74">
        <v>6</v>
      </c>
      <c r="W40" s="1"/>
      <c r="X40" s="1"/>
    </row>
    <row r="41" spans="1:24" ht="15" x14ac:dyDescent="0.2">
      <c r="A41" s="1"/>
      <c r="B41" s="23"/>
      <c r="C41" s="349" t="s">
        <v>101</v>
      </c>
      <c r="D41" s="336"/>
      <c r="E41" s="337"/>
      <c r="F41" s="336"/>
      <c r="G41" s="336"/>
      <c r="H41" s="336"/>
      <c r="I41" s="336"/>
      <c r="J41" s="336"/>
      <c r="K41" s="336"/>
      <c r="L41" s="336"/>
      <c r="M41" s="338"/>
      <c r="N41" s="2"/>
      <c r="O41" s="73">
        <f t="shared" si="0"/>
        <v>3400</v>
      </c>
      <c r="P41" s="61">
        <f t="shared" si="2"/>
        <v>11</v>
      </c>
      <c r="Q41" s="61">
        <f t="shared" si="1"/>
        <v>0</v>
      </c>
      <c r="R41" s="1"/>
      <c r="S41" s="61">
        <v>3400</v>
      </c>
      <c r="T41" s="74">
        <v>7</v>
      </c>
      <c r="U41" s="74">
        <v>8</v>
      </c>
      <c r="V41" s="74">
        <v>11</v>
      </c>
      <c r="W41" s="1"/>
      <c r="X41" s="1"/>
    </row>
    <row r="42" spans="1:24" ht="14.25" x14ac:dyDescent="0.2">
      <c r="A42" s="1"/>
      <c r="B42" s="15"/>
      <c r="C42" s="7" t="s">
        <v>75</v>
      </c>
      <c r="D42" s="7"/>
      <c r="E42" s="7"/>
      <c r="F42" s="7"/>
      <c r="G42" s="7"/>
      <c r="H42" s="7"/>
      <c r="I42" s="7"/>
      <c r="J42" s="54"/>
      <c r="K42" s="22" t="s">
        <v>77</v>
      </c>
      <c r="L42" s="54" t="s">
        <v>78</v>
      </c>
      <c r="M42" s="8"/>
      <c r="N42" s="2"/>
      <c r="O42" s="73">
        <f t="shared" si="0"/>
        <v>3600</v>
      </c>
      <c r="P42" s="61">
        <f t="shared" si="2"/>
        <v>4</v>
      </c>
      <c r="Q42" s="61">
        <f t="shared" si="1"/>
        <v>0</v>
      </c>
      <c r="R42" s="1"/>
      <c r="S42" s="61">
        <v>3600</v>
      </c>
      <c r="T42" s="74">
        <v>10</v>
      </c>
      <c r="U42" s="74">
        <v>4</v>
      </c>
      <c r="V42" s="74">
        <v>4</v>
      </c>
      <c r="W42" s="1"/>
      <c r="X42" s="1"/>
    </row>
    <row r="43" spans="1:24" ht="14.25" customHeight="1" x14ac:dyDescent="0.2">
      <c r="A43" s="1"/>
      <c r="B43" s="15"/>
      <c r="C43" s="55"/>
      <c r="D43" s="7"/>
      <c r="E43" s="238" t="s">
        <v>79</v>
      </c>
      <c r="F43" s="7"/>
      <c r="G43" s="387" t="s">
        <v>458</v>
      </c>
      <c r="H43" s="387"/>
      <c r="I43" s="387"/>
      <c r="J43" s="7"/>
      <c r="K43" s="7"/>
      <c r="L43" s="7"/>
      <c r="M43" s="8"/>
      <c r="N43" s="2"/>
      <c r="O43" s="73">
        <f t="shared" si="0"/>
        <v>3800</v>
      </c>
      <c r="P43" s="61">
        <f t="shared" si="2"/>
        <v>5</v>
      </c>
      <c r="Q43" s="61">
        <f t="shared" si="1"/>
        <v>0</v>
      </c>
      <c r="R43" s="1"/>
      <c r="S43" s="61">
        <v>3800</v>
      </c>
      <c r="T43" s="74">
        <v>5</v>
      </c>
      <c r="U43" s="74">
        <v>5</v>
      </c>
      <c r="V43" s="74">
        <v>5</v>
      </c>
      <c r="W43" s="1"/>
      <c r="X43" s="1"/>
    </row>
    <row r="44" spans="1:24" ht="20.100000000000001" customHeight="1" x14ac:dyDescent="0.2">
      <c r="A44" s="1"/>
      <c r="B44" s="15"/>
      <c r="C44" s="232" t="s">
        <v>448</v>
      </c>
      <c r="D44" s="232" t="s">
        <v>76</v>
      </c>
      <c r="E44" s="7"/>
      <c r="F44" s="22" t="s">
        <v>85</v>
      </c>
      <c r="G44" s="362"/>
      <c r="H44" s="363"/>
      <c r="I44" s="364"/>
      <c r="J44" s="7"/>
      <c r="K44" s="22" t="s">
        <v>107</v>
      </c>
      <c r="L44" s="40"/>
      <c r="M44" s="8" t="s">
        <v>521</v>
      </c>
      <c r="N44" s="2"/>
      <c r="O44" s="73">
        <f t="shared" si="0"/>
        <v>4000</v>
      </c>
      <c r="P44" s="61">
        <f t="shared" si="2"/>
        <v>4</v>
      </c>
      <c r="Q44" s="61">
        <f t="shared" si="1"/>
        <v>0</v>
      </c>
      <c r="R44" s="1"/>
      <c r="S44" s="61">
        <v>4000</v>
      </c>
      <c r="T44" s="74">
        <v>6</v>
      </c>
      <c r="U44" s="74">
        <v>5</v>
      </c>
      <c r="V44" s="74">
        <v>4</v>
      </c>
      <c r="W44" s="1"/>
      <c r="X44" s="1"/>
    </row>
    <row r="45" spans="1:24" ht="15" x14ac:dyDescent="0.2">
      <c r="A45" s="1"/>
      <c r="B45" s="15"/>
      <c r="C45" s="7"/>
      <c r="D45" s="11">
        <v>0</v>
      </c>
      <c r="E45" s="58" t="s">
        <v>3</v>
      </c>
      <c r="F45" s="59" t="s">
        <v>104</v>
      </c>
      <c r="G45" s="7"/>
      <c r="H45" s="7"/>
      <c r="I45" s="22" t="s">
        <v>100</v>
      </c>
      <c r="J45" s="7"/>
      <c r="K45" s="22"/>
      <c r="L45" s="7"/>
      <c r="M45" s="8"/>
      <c r="N45" s="2"/>
      <c r="O45" s="73">
        <f>S45</f>
        <v>4200</v>
      </c>
      <c r="P45" s="61">
        <f>IF($I$9&gt;=30000,V45,IF($I$9&gt;=10000,U45,T45))</f>
        <v>1</v>
      </c>
      <c r="Q45" s="61">
        <f t="shared" si="1"/>
        <v>0</v>
      </c>
      <c r="R45" s="1"/>
      <c r="S45" s="61">
        <v>4200</v>
      </c>
      <c r="T45" s="74">
        <v>4</v>
      </c>
      <c r="U45" s="74">
        <v>6</v>
      </c>
      <c r="V45" s="74">
        <v>1</v>
      </c>
      <c r="W45" s="1"/>
      <c r="X45" s="1"/>
    </row>
    <row r="46" spans="1:24" ht="14.25" hidden="1" customHeight="1" x14ac:dyDescent="0.2">
      <c r="A46" s="1"/>
      <c r="B46" s="15"/>
      <c r="C46" s="7"/>
      <c r="D46" s="22"/>
      <c r="E46" s="58"/>
      <c r="F46" s="59"/>
      <c r="G46" s="362"/>
      <c r="H46" s="363"/>
      <c r="I46" s="364"/>
      <c r="J46" s="7"/>
      <c r="K46" s="22" t="s">
        <v>108</v>
      </c>
      <c r="L46" s="40"/>
      <c r="M46" s="8" t="s">
        <v>521</v>
      </c>
      <c r="N46" s="2"/>
      <c r="O46" s="73">
        <f>S46</f>
        <v>4400</v>
      </c>
      <c r="P46" s="61">
        <f>IF($I$9&gt;=30000,V46,IF($I$9&gt;=10000,U46,T46))</f>
        <v>2</v>
      </c>
      <c r="Q46" s="61">
        <f t="shared" si="1"/>
        <v>0</v>
      </c>
      <c r="R46" s="1"/>
      <c r="S46" s="61">
        <v>4400</v>
      </c>
      <c r="T46" s="74">
        <v>4</v>
      </c>
      <c r="U46" s="74">
        <v>3</v>
      </c>
      <c r="V46" s="74">
        <v>2</v>
      </c>
      <c r="W46" s="1"/>
      <c r="X46" s="1"/>
    </row>
    <row r="47" spans="1:24" ht="15" customHeight="1" x14ac:dyDescent="0.2">
      <c r="A47" s="1"/>
      <c r="B47" s="15"/>
      <c r="C47" s="225"/>
      <c r="D47" s="224">
        <v>10</v>
      </c>
      <c r="E47" s="58" t="s">
        <v>4</v>
      </c>
      <c r="F47" s="59" t="s">
        <v>106</v>
      </c>
      <c r="G47" s="7"/>
      <c r="H47" s="7"/>
      <c r="I47" s="22"/>
      <c r="J47" s="7"/>
      <c r="K47" s="22"/>
      <c r="L47" s="7"/>
      <c r="M47" s="8"/>
      <c r="N47" s="2"/>
      <c r="O47" s="73">
        <f>S47</f>
        <v>4600</v>
      </c>
      <c r="P47" s="61">
        <f>IF($I$9&gt;=30000,V47,IF($I$9&gt;=10000,U47,T47))</f>
        <v>3</v>
      </c>
      <c r="Q47" s="61">
        <f t="shared" si="1"/>
        <v>0</v>
      </c>
      <c r="R47" s="1"/>
      <c r="S47" s="61">
        <v>4600</v>
      </c>
      <c r="T47" s="74">
        <v>1</v>
      </c>
      <c r="U47" s="74">
        <v>0</v>
      </c>
      <c r="V47" s="74">
        <v>3</v>
      </c>
      <c r="W47" s="1"/>
      <c r="X47" s="1"/>
    </row>
    <row r="48" spans="1:24" ht="14.25" x14ac:dyDescent="0.2">
      <c r="A48" s="1"/>
      <c r="B48" s="15"/>
      <c r="C48" s="7"/>
      <c r="D48" s="22"/>
      <c r="E48" s="7"/>
      <c r="F48" s="7"/>
      <c r="G48" s="362"/>
      <c r="H48" s="363"/>
      <c r="I48" s="364"/>
      <c r="J48" s="7"/>
      <c r="K48" s="22" t="s">
        <v>111</v>
      </c>
      <c r="L48" s="40"/>
      <c r="M48" s="8" t="s">
        <v>521</v>
      </c>
      <c r="N48" s="2"/>
      <c r="O48" s="73">
        <f>S48</f>
        <v>4800</v>
      </c>
      <c r="P48" s="61">
        <f>IF($I$9&gt;=30000,V48,IF($I$9&gt;=10000,U48,T48))</f>
        <v>0</v>
      </c>
      <c r="Q48" s="61">
        <f t="shared" si="1"/>
        <v>0</v>
      </c>
      <c r="R48" s="1"/>
      <c r="S48" s="61">
        <v>4800</v>
      </c>
      <c r="T48" s="74">
        <v>2</v>
      </c>
      <c r="U48" s="74">
        <v>0</v>
      </c>
      <c r="V48" s="74">
        <v>0</v>
      </c>
      <c r="W48" s="1"/>
      <c r="X48" s="1"/>
    </row>
    <row r="49" spans="1:24" ht="15" x14ac:dyDescent="0.2">
      <c r="A49" s="1"/>
      <c r="B49" s="15"/>
      <c r="C49" s="7"/>
      <c r="D49" s="224">
        <v>0</v>
      </c>
      <c r="E49" s="58">
        <v>2.2999999999999998</v>
      </c>
      <c r="F49" s="59" t="s">
        <v>105</v>
      </c>
      <c r="G49" s="7"/>
      <c r="H49" s="7"/>
      <c r="I49" s="22" t="s">
        <v>100</v>
      </c>
      <c r="J49" s="7"/>
      <c r="K49" s="22"/>
      <c r="L49" s="7"/>
      <c r="M49" s="8"/>
      <c r="N49" s="2"/>
      <c r="O49" s="73">
        <f t="shared" si="0"/>
        <v>5000</v>
      </c>
      <c r="P49" s="61">
        <f t="shared" si="2"/>
        <v>0</v>
      </c>
      <c r="Q49" s="61">
        <f t="shared" si="1"/>
        <v>0</v>
      </c>
      <c r="R49" s="1"/>
      <c r="S49" s="61">
        <v>5000</v>
      </c>
      <c r="T49" s="74"/>
      <c r="U49" s="74"/>
      <c r="V49" s="74"/>
      <c r="W49" s="1"/>
      <c r="X49" s="1"/>
    </row>
    <row r="50" spans="1:24" ht="14.25" hidden="1" customHeight="1" x14ac:dyDescent="0.2">
      <c r="A50" s="1"/>
      <c r="B50" s="15"/>
      <c r="C50" s="7"/>
      <c r="D50" s="22"/>
      <c r="E50" s="22"/>
      <c r="F50" s="22"/>
      <c r="G50" s="362"/>
      <c r="H50" s="363"/>
      <c r="I50" s="364"/>
      <c r="J50" s="7"/>
      <c r="K50" s="22" t="s">
        <v>109</v>
      </c>
      <c r="L50" s="40"/>
      <c r="M50" s="8" t="s">
        <v>521</v>
      </c>
      <c r="N50" s="2"/>
      <c r="O50" s="73">
        <f t="shared" si="0"/>
        <v>5200</v>
      </c>
      <c r="P50" s="61">
        <f>IF($I$9&gt;=30000,V50,IF($I$9&gt;=10000,U50,T50))</f>
        <v>0</v>
      </c>
      <c r="Q50" s="61">
        <f t="shared" si="1"/>
        <v>0</v>
      </c>
      <c r="R50" s="1"/>
      <c r="S50" s="61">
        <v>5200</v>
      </c>
      <c r="T50" s="74"/>
      <c r="U50" s="74"/>
      <c r="V50" s="74"/>
      <c r="W50" s="1"/>
      <c r="X50" s="1"/>
    </row>
    <row r="51" spans="1:24" ht="14.25" x14ac:dyDescent="0.2">
      <c r="A51" s="1"/>
      <c r="B51" s="15"/>
      <c r="C51" s="223">
        <f>C45+C47+C49</f>
        <v>0</v>
      </c>
      <c r="D51" s="228">
        <f>D45+D47+D49</f>
        <v>10</v>
      </c>
      <c r="E51" s="56" t="s">
        <v>96</v>
      </c>
      <c r="F51" s="7"/>
      <c r="G51" s="1"/>
      <c r="H51" s="1"/>
      <c r="I51" s="1"/>
      <c r="J51" s="7"/>
      <c r="K51" s="7"/>
      <c r="L51" s="7"/>
      <c r="M51" s="8"/>
      <c r="N51" s="2"/>
      <c r="O51" s="73">
        <f t="shared" si="0"/>
        <v>5400</v>
      </c>
      <c r="P51" s="61">
        <f t="shared" si="2"/>
        <v>0</v>
      </c>
      <c r="Q51" s="61">
        <f t="shared" si="1"/>
        <v>0</v>
      </c>
      <c r="R51" s="1"/>
      <c r="S51" s="61">
        <v>5400</v>
      </c>
      <c r="T51" s="74"/>
      <c r="U51" s="74"/>
      <c r="V51" s="74"/>
      <c r="W51" s="1"/>
      <c r="X51" s="1"/>
    </row>
    <row r="52" spans="1:24" ht="14.25" x14ac:dyDescent="0.2">
      <c r="A52" s="1"/>
      <c r="B52" s="19"/>
      <c r="C52" s="20"/>
      <c r="D52" s="20"/>
      <c r="E52" s="48"/>
      <c r="F52" s="20"/>
      <c r="G52" s="20"/>
      <c r="H52" s="20"/>
      <c r="I52" s="20"/>
      <c r="J52" s="20"/>
      <c r="K52" s="20"/>
      <c r="L52" s="20"/>
      <c r="M52" s="26"/>
      <c r="N52" s="2"/>
      <c r="O52" s="75"/>
      <c r="P52" s="1"/>
      <c r="Q52" s="1"/>
      <c r="R52" s="1"/>
      <c r="S52" s="1"/>
      <c r="T52" s="1"/>
      <c r="U52" s="1"/>
      <c r="V52" s="1"/>
      <c r="W52" s="1"/>
      <c r="X52" s="1"/>
    </row>
    <row r="53" spans="1:24" ht="15" x14ac:dyDescent="0.2">
      <c r="A53" s="1"/>
      <c r="B53" s="23"/>
      <c r="C53" s="349" t="s">
        <v>112</v>
      </c>
      <c r="D53" s="336"/>
      <c r="E53" s="337"/>
      <c r="F53" s="336"/>
      <c r="G53" s="336"/>
      <c r="H53" s="336"/>
      <c r="I53" s="336"/>
      <c r="J53" s="336"/>
      <c r="K53" s="336"/>
      <c r="L53" s="336"/>
      <c r="M53" s="338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x14ac:dyDescent="0.2">
      <c r="A54" s="1"/>
      <c r="B54" s="15"/>
      <c r="C54" s="7" t="s">
        <v>75</v>
      </c>
      <c r="D54" s="7"/>
      <c r="E54" s="7"/>
      <c r="F54" s="7"/>
      <c r="G54" s="7"/>
      <c r="H54" s="7"/>
      <c r="I54" s="7"/>
      <c r="J54" s="54"/>
      <c r="K54" s="22" t="s">
        <v>77</v>
      </c>
      <c r="L54" s="54" t="s">
        <v>78</v>
      </c>
      <c r="M54" s="8"/>
      <c r="N54" s="2"/>
      <c r="O54" s="61" t="str">
        <f>Result_office!O54</f>
        <v>GFA</v>
      </c>
      <c r="P54" s="61" t="str">
        <f>Result_office!P54</f>
        <v>Water consumption intensity [measured value] (L/m2/yr)</v>
      </c>
      <c r="Q54" s="61" t="str">
        <f>Result_office!Q54</f>
        <v>subject</v>
      </c>
      <c r="R54" s="1"/>
      <c r="S54" s="1"/>
      <c r="T54" s="1"/>
      <c r="U54" s="1"/>
      <c r="V54" s="1"/>
      <c r="W54" s="1"/>
      <c r="X54" s="1"/>
    </row>
    <row r="55" spans="1:24" ht="15" x14ac:dyDescent="0.2">
      <c r="A55" s="1"/>
      <c r="B55" s="15"/>
      <c r="C55" s="55"/>
      <c r="D55" s="7"/>
      <c r="E55" s="59" t="s">
        <v>79</v>
      </c>
      <c r="F55" s="7"/>
      <c r="G55" s="7" t="s">
        <v>471</v>
      </c>
      <c r="H55" s="7"/>
      <c r="I55" s="7"/>
      <c r="J55" s="7"/>
      <c r="K55" s="7"/>
      <c r="L55" s="7"/>
      <c r="M55" s="8"/>
      <c r="N55" s="2"/>
      <c r="O55" s="241">
        <v>0</v>
      </c>
      <c r="P55" s="76">
        <v>42</v>
      </c>
      <c r="Q55" s="61">
        <f t="shared" ref="Q55:Q80" si="5">IF(AND($L$50&gt;=O55,$L$50&lt;O56),P55,0)</f>
        <v>42</v>
      </c>
      <c r="R55" s="1"/>
      <c r="S55" s="1"/>
      <c r="T55" s="1"/>
      <c r="U55" s="1"/>
      <c r="V55" s="1"/>
      <c r="W55" s="1"/>
      <c r="X55" s="1"/>
    </row>
    <row r="56" spans="1:24" ht="20.100000000000001" customHeight="1" x14ac:dyDescent="0.2">
      <c r="A56" s="1"/>
      <c r="B56" s="15"/>
      <c r="C56" s="232" t="s">
        <v>448</v>
      </c>
      <c r="D56" s="232" t="s">
        <v>76</v>
      </c>
      <c r="E56" s="22"/>
      <c r="F56" s="231" t="s">
        <v>85</v>
      </c>
      <c r="G56" s="362"/>
      <c r="H56" s="363"/>
      <c r="I56" s="364"/>
      <c r="J56" s="7"/>
      <c r="K56" s="22" t="s">
        <v>140</v>
      </c>
      <c r="L56" s="7"/>
      <c r="M56" s="8"/>
      <c r="N56" s="2"/>
      <c r="O56" s="241">
        <v>100</v>
      </c>
      <c r="P56" s="76">
        <v>75</v>
      </c>
      <c r="Q56" s="61">
        <f t="shared" si="5"/>
        <v>0</v>
      </c>
      <c r="R56" s="1"/>
      <c r="S56" s="1"/>
      <c r="T56" s="1"/>
      <c r="U56" s="1"/>
      <c r="V56" s="1"/>
      <c r="W56" s="1"/>
      <c r="X56" s="1"/>
    </row>
    <row r="57" spans="1:24" ht="15" x14ac:dyDescent="0.2">
      <c r="A57" s="1"/>
      <c r="B57" s="15"/>
      <c r="C57" s="223">
        <f>MAX(C58,C60)</f>
        <v>0</v>
      </c>
      <c r="D57" s="224">
        <v>5</v>
      </c>
      <c r="E57" s="58" t="s">
        <v>5</v>
      </c>
      <c r="F57" s="59" t="s">
        <v>113</v>
      </c>
      <c r="G57" s="7"/>
      <c r="H57" s="7"/>
      <c r="I57" s="1"/>
      <c r="J57" s="222" t="s">
        <v>452</v>
      </c>
      <c r="K57" s="7"/>
      <c r="L57" s="7"/>
      <c r="M57" s="8"/>
      <c r="N57" s="2"/>
      <c r="O57" s="241">
        <v>200</v>
      </c>
      <c r="P57" s="76">
        <v>148</v>
      </c>
      <c r="Q57" s="61">
        <f t="shared" si="5"/>
        <v>0</v>
      </c>
      <c r="R57" s="1"/>
      <c r="S57" s="1"/>
      <c r="T57" s="1"/>
      <c r="U57" s="1"/>
      <c r="V57" s="1"/>
      <c r="W57" s="1"/>
      <c r="X57" s="1"/>
    </row>
    <row r="58" spans="1:24" ht="14.25" x14ac:dyDescent="0.2">
      <c r="A58" s="1"/>
      <c r="B58" s="15"/>
      <c r="C58" s="225"/>
      <c r="D58" s="226"/>
      <c r="E58" s="77" t="s">
        <v>28</v>
      </c>
      <c r="F58" s="1" t="s">
        <v>114</v>
      </c>
      <c r="G58" s="1"/>
      <c r="H58" s="1"/>
      <c r="I58" s="1"/>
      <c r="J58" s="7"/>
      <c r="K58" s="7"/>
      <c r="L58" s="7"/>
      <c r="M58" s="8"/>
      <c r="N58" s="2"/>
      <c r="O58" s="241">
        <v>300</v>
      </c>
      <c r="P58" s="76">
        <v>199</v>
      </c>
      <c r="Q58" s="61">
        <f t="shared" si="5"/>
        <v>0</v>
      </c>
      <c r="R58" s="1"/>
      <c r="S58" s="1"/>
      <c r="T58" s="1"/>
      <c r="U58" s="1"/>
      <c r="V58" s="1"/>
      <c r="W58" s="1"/>
      <c r="X58" s="1"/>
    </row>
    <row r="59" spans="1:24" ht="14.25" x14ac:dyDescent="0.2">
      <c r="A59" s="1"/>
      <c r="B59" s="15"/>
      <c r="C59" s="233"/>
      <c r="D59" s="226"/>
      <c r="E59" s="77"/>
      <c r="F59" s="22"/>
      <c r="G59" s="362"/>
      <c r="H59" s="363"/>
      <c r="I59" s="364"/>
      <c r="J59" s="7"/>
      <c r="K59" s="7"/>
      <c r="L59" s="7"/>
      <c r="M59" s="8"/>
      <c r="N59" s="2"/>
      <c r="O59" s="241">
        <v>400</v>
      </c>
      <c r="P59" s="76">
        <v>222</v>
      </c>
      <c r="Q59" s="61">
        <f t="shared" si="5"/>
        <v>0</v>
      </c>
      <c r="R59" s="1"/>
      <c r="S59" s="1"/>
      <c r="T59" s="1"/>
      <c r="U59" s="1"/>
      <c r="V59" s="1"/>
      <c r="W59" s="1"/>
      <c r="X59" s="1"/>
    </row>
    <row r="60" spans="1:24" ht="14.25" x14ac:dyDescent="0.2">
      <c r="A60" s="1"/>
      <c r="B60" s="15"/>
      <c r="C60" s="225"/>
      <c r="D60" s="226"/>
      <c r="E60" s="78" t="s">
        <v>29</v>
      </c>
      <c r="F60" s="1" t="s">
        <v>115</v>
      </c>
      <c r="G60" s="1"/>
      <c r="H60" s="1"/>
      <c r="I60" s="1"/>
      <c r="J60" s="7"/>
      <c r="K60" s="7"/>
      <c r="L60" s="7"/>
      <c r="M60" s="8"/>
      <c r="N60" s="2"/>
      <c r="O60" s="241">
        <v>500</v>
      </c>
      <c r="P60" s="76">
        <v>233</v>
      </c>
      <c r="Q60" s="61">
        <f t="shared" si="5"/>
        <v>0</v>
      </c>
      <c r="R60" s="1"/>
      <c r="S60" s="1"/>
      <c r="T60" s="1"/>
      <c r="U60" s="1"/>
      <c r="V60" s="1"/>
      <c r="W60" s="1"/>
      <c r="X60" s="1"/>
    </row>
    <row r="61" spans="1:24" ht="14.25" x14ac:dyDescent="0.2">
      <c r="A61" s="1"/>
      <c r="B61" s="15"/>
      <c r="C61" s="233"/>
      <c r="D61" s="226"/>
      <c r="E61" s="78"/>
      <c r="F61" s="22"/>
      <c r="G61" s="362"/>
      <c r="H61" s="363"/>
      <c r="I61" s="364"/>
      <c r="J61" s="7"/>
      <c r="K61" s="7"/>
      <c r="L61" s="7"/>
      <c r="M61" s="8"/>
      <c r="N61" s="2"/>
      <c r="O61" s="241">
        <v>600</v>
      </c>
      <c r="P61" s="76">
        <v>236</v>
      </c>
      <c r="Q61" s="61">
        <f t="shared" si="5"/>
        <v>0</v>
      </c>
      <c r="R61" s="1"/>
      <c r="S61" s="1"/>
      <c r="T61" s="1"/>
      <c r="U61" s="1"/>
      <c r="V61" s="1"/>
      <c r="W61" s="1"/>
      <c r="X61" s="1"/>
    </row>
    <row r="62" spans="1:24" ht="15" x14ac:dyDescent="0.2">
      <c r="A62" s="1"/>
      <c r="B62" s="15"/>
      <c r="C62" s="223">
        <f>(C64+C65)/2+C66</f>
        <v>0</v>
      </c>
      <c r="D62" s="224">
        <v>5</v>
      </c>
      <c r="E62" s="58" t="s">
        <v>6</v>
      </c>
      <c r="F62" s="59" t="s">
        <v>420</v>
      </c>
      <c r="G62" s="1"/>
      <c r="H62" s="1"/>
      <c r="I62" s="1"/>
      <c r="J62" s="7"/>
      <c r="K62" s="7"/>
      <c r="L62" s="7"/>
      <c r="M62" s="8"/>
      <c r="N62" s="2"/>
      <c r="O62" s="241">
        <v>700</v>
      </c>
      <c r="P62" s="76">
        <v>189</v>
      </c>
      <c r="Q62" s="61">
        <f t="shared" si="5"/>
        <v>0</v>
      </c>
      <c r="R62" s="1"/>
      <c r="S62" s="1"/>
      <c r="T62" s="1"/>
      <c r="U62" s="1"/>
      <c r="V62" s="1"/>
      <c r="W62" s="1"/>
      <c r="X62" s="1"/>
    </row>
    <row r="63" spans="1:24" ht="14.25" x14ac:dyDescent="0.2">
      <c r="A63" s="1"/>
      <c r="B63" s="15"/>
      <c r="C63" s="233"/>
      <c r="D63" s="233"/>
      <c r="E63" s="77" t="s">
        <v>24</v>
      </c>
      <c r="F63" s="79" t="s">
        <v>419</v>
      </c>
      <c r="G63" s="7"/>
      <c r="H63" s="7"/>
      <c r="I63" s="22"/>
      <c r="J63" s="222" t="s">
        <v>453</v>
      </c>
      <c r="K63" s="7"/>
      <c r="L63" s="7"/>
      <c r="M63" s="8"/>
      <c r="N63" s="2"/>
      <c r="O63" s="241">
        <v>800</v>
      </c>
      <c r="P63" s="76">
        <v>163</v>
      </c>
      <c r="Q63" s="61">
        <f t="shared" si="5"/>
        <v>0</v>
      </c>
      <c r="R63" s="1"/>
      <c r="S63" s="1"/>
      <c r="T63" s="1"/>
      <c r="U63" s="1"/>
      <c r="V63" s="1"/>
      <c r="W63" s="1"/>
      <c r="X63" s="1"/>
    </row>
    <row r="64" spans="1:24" ht="25.5" x14ac:dyDescent="0.2">
      <c r="A64" s="1"/>
      <c r="B64" s="15"/>
      <c r="C64" s="225"/>
      <c r="D64" s="226"/>
      <c r="E64" s="77" t="s">
        <v>259</v>
      </c>
      <c r="F64" s="229" t="s">
        <v>120</v>
      </c>
      <c r="G64" s="362"/>
      <c r="H64" s="363"/>
      <c r="I64" s="364"/>
      <c r="J64" s="7"/>
      <c r="K64" s="7"/>
      <c r="L64" s="7"/>
      <c r="M64" s="8"/>
      <c r="N64" s="2"/>
      <c r="O64" s="241">
        <v>900</v>
      </c>
      <c r="P64" s="76">
        <v>135</v>
      </c>
      <c r="Q64" s="61">
        <f t="shared" si="5"/>
        <v>0</v>
      </c>
      <c r="R64" s="1"/>
      <c r="S64" s="1"/>
      <c r="T64" s="1"/>
      <c r="U64" s="1"/>
      <c r="V64" s="1"/>
      <c r="W64" s="1"/>
      <c r="X64" s="1"/>
    </row>
    <row r="65" spans="1:24" ht="25.5" customHeight="1" x14ac:dyDescent="0.2">
      <c r="A65" s="1"/>
      <c r="B65" s="15"/>
      <c r="C65" s="225"/>
      <c r="D65" s="226"/>
      <c r="E65" s="77" t="s">
        <v>421</v>
      </c>
      <c r="F65" s="229" t="s">
        <v>121</v>
      </c>
      <c r="G65" s="362"/>
      <c r="H65" s="363"/>
      <c r="I65" s="364"/>
      <c r="J65" s="359" t="s">
        <v>116</v>
      </c>
      <c r="K65" s="360"/>
      <c r="L65" s="234"/>
      <c r="M65" s="8" t="s">
        <v>117</v>
      </c>
      <c r="N65" s="2"/>
      <c r="O65" s="241">
        <v>1000</v>
      </c>
      <c r="P65" s="76">
        <v>131</v>
      </c>
      <c r="Q65" s="61">
        <f t="shared" si="5"/>
        <v>0</v>
      </c>
      <c r="R65" s="1"/>
      <c r="S65" s="1"/>
      <c r="T65" s="1"/>
      <c r="U65" s="1"/>
      <c r="V65" s="1"/>
      <c r="W65" s="1"/>
      <c r="X65" s="1"/>
    </row>
    <row r="66" spans="1:24" ht="14.25" x14ac:dyDescent="0.2">
      <c r="A66" s="1"/>
      <c r="B66" s="15"/>
      <c r="C66" s="226"/>
      <c r="D66" s="233"/>
      <c r="E66" s="77" t="s">
        <v>25</v>
      </c>
      <c r="F66" s="339" t="s">
        <v>418</v>
      </c>
      <c r="G66" s="1"/>
      <c r="H66" s="1"/>
      <c r="I66" s="22" t="s">
        <v>100</v>
      </c>
      <c r="J66" s="1"/>
      <c r="K66" s="1"/>
      <c r="L66" s="1"/>
      <c r="M66" s="8"/>
      <c r="N66" s="2"/>
      <c r="O66" s="241">
        <v>1100</v>
      </c>
      <c r="P66" s="76">
        <v>75</v>
      </c>
      <c r="Q66" s="61">
        <f t="shared" si="5"/>
        <v>0</v>
      </c>
      <c r="R66" s="1"/>
      <c r="S66" s="1"/>
      <c r="T66" s="1"/>
      <c r="U66" s="1"/>
      <c r="V66" s="1"/>
      <c r="W66" s="1"/>
      <c r="X66" s="1"/>
    </row>
    <row r="67" spans="1:24" ht="14.25" hidden="1" customHeight="1" x14ac:dyDescent="0.2">
      <c r="A67" s="1"/>
      <c r="B67" s="15"/>
      <c r="C67" s="233"/>
      <c r="D67" s="226"/>
      <c r="E67" s="77"/>
      <c r="F67" s="22"/>
      <c r="G67" s="80"/>
      <c r="H67" s="332"/>
      <c r="I67" s="333"/>
      <c r="J67" s="7"/>
      <c r="K67" s="7"/>
      <c r="L67" s="27"/>
      <c r="M67" s="8"/>
      <c r="N67" s="2"/>
      <c r="O67" s="241">
        <v>1200</v>
      </c>
      <c r="P67" s="76">
        <v>48</v>
      </c>
      <c r="Q67" s="61">
        <f t="shared" si="5"/>
        <v>0</v>
      </c>
      <c r="R67" s="1"/>
      <c r="S67" s="1"/>
      <c r="T67" s="1"/>
      <c r="U67" s="1"/>
      <c r="V67" s="1"/>
      <c r="W67" s="1"/>
      <c r="X67" s="1"/>
    </row>
    <row r="68" spans="1:24" ht="15" x14ac:dyDescent="0.2">
      <c r="A68" s="1"/>
      <c r="B68" s="15"/>
      <c r="C68" s="225"/>
      <c r="D68" s="224">
        <v>5</v>
      </c>
      <c r="E68" s="58" t="s">
        <v>7</v>
      </c>
      <c r="F68" s="59" t="s">
        <v>122</v>
      </c>
      <c r="G68" s="7"/>
      <c r="H68" s="7"/>
      <c r="I68" s="7"/>
      <c r="J68" s="7"/>
      <c r="K68" s="7"/>
      <c r="L68" s="7"/>
      <c r="M68" s="8"/>
      <c r="N68" s="2"/>
      <c r="O68" s="241">
        <v>1300</v>
      </c>
      <c r="P68" s="76">
        <v>47</v>
      </c>
      <c r="Q68" s="61">
        <f t="shared" si="5"/>
        <v>0</v>
      </c>
      <c r="R68" s="1"/>
      <c r="S68" s="1"/>
      <c r="T68" s="1"/>
      <c r="U68" s="1"/>
      <c r="V68" s="1"/>
      <c r="W68" s="1"/>
      <c r="X68" s="1"/>
    </row>
    <row r="69" spans="1:24" ht="25.5" x14ac:dyDescent="0.2">
      <c r="A69" s="1"/>
      <c r="B69" s="15"/>
      <c r="C69" s="7"/>
      <c r="D69" s="22"/>
      <c r="E69" s="22"/>
      <c r="F69" s="22"/>
      <c r="G69" s="362"/>
      <c r="H69" s="363"/>
      <c r="I69" s="364"/>
      <c r="J69" s="7"/>
      <c r="K69" s="230" t="s">
        <v>124</v>
      </c>
      <c r="L69" s="234"/>
      <c r="M69" s="8" t="s">
        <v>127</v>
      </c>
      <c r="N69" s="2"/>
      <c r="O69" s="241">
        <v>1400</v>
      </c>
      <c r="P69" s="76">
        <v>25</v>
      </c>
      <c r="Q69" s="61">
        <f t="shared" si="5"/>
        <v>0</v>
      </c>
      <c r="R69" s="1"/>
      <c r="S69" s="1"/>
      <c r="T69" s="1"/>
      <c r="U69" s="1"/>
      <c r="V69" s="1"/>
      <c r="W69" s="1"/>
      <c r="X69" s="1"/>
    </row>
    <row r="70" spans="1:24" ht="15" x14ac:dyDescent="0.2">
      <c r="A70" s="1"/>
      <c r="B70" s="15"/>
      <c r="C70" s="223">
        <f>AVERAGE(C71:C76)</f>
        <v>0</v>
      </c>
      <c r="D70" s="224">
        <v>5</v>
      </c>
      <c r="E70" s="58" t="s">
        <v>8</v>
      </c>
      <c r="F70" s="59" t="s">
        <v>417</v>
      </c>
      <c r="G70" s="7"/>
      <c r="H70" s="7"/>
      <c r="I70" s="1"/>
      <c r="J70" s="22"/>
      <c r="K70" s="1"/>
      <c r="L70" s="7"/>
      <c r="M70" s="8"/>
      <c r="N70" s="2"/>
      <c r="O70" s="241">
        <v>1500</v>
      </c>
      <c r="P70" s="76">
        <v>24</v>
      </c>
      <c r="Q70" s="61">
        <f t="shared" si="5"/>
        <v>0</v>
      </c>
      <c r="R70" s="1"/>
      <c r="S70" s="1"/>
      <c r="T70" s="1"/>
      <c r="U70" s="1"/>
      <c r="V70" s="1"/>
      <c r="W70" s="1"/>
      <c r="X70" s="1"/>
    </row>
    <row r="71" spans="1:24" ht="14.25" x14ac:dyDescent="0.2">
      <c r="A71" s="1"/>
      <c r="B71" s="15"/>
      <c r="C71" s="225">
        <v>0</v>
      </c>
      <c r="D71" s="226"/>
      <c r="E71" s="77" t="s">
        <v>30</v>
      </c>
      <c r="F71" s="79" t="s">
        <v>416</v>
      </c>
      <c r="G71" s="1"/>
      <c r="H71" s="1"/>
      <c r="I71" s="1"/>
      <c r="J71" s="7" t="s">
        <v>459</v>
      </c>
      <c r="K71" s="1"/>
      <c r="L71" s="1"/>
      <c r="M71" s="8"/>
      <c r="N71" s="2"/>
      <c r="O71" s="241">
        <v>1600</v>
      </c>
      <c r="P71" s="76">
        <v>22</v>
      </c>
      <c r="Q71" s="61">
        <f t="shared" si="5"/>
        <v>0</v>
      </c>
      <c r="R71" s="1"/>
      <c r="S71" s="1"/>
      <c r="T71" s="1"/>
      <c r="U71" s="1"/>
      <c r="V71" s="1"/>
      <c r="W71" s="1"/>
      <c r="X71" s="1"/>
    </row>
    <row r="72" spans="1:24" ht="25.5" x14ac:dyDescent="0.2">
      <c r="A72" s="1"/>
      <c r="B72" s="15"/>
      <c r="C72" s="233"/>
      <c r="D72" s="226"/>
      <c r="E72" s="77"/>
      <c r="F72" s="22"/>
      <c r="G72" s="362"/>
      <c r="H72" s="363"/>
      <c r="I72" s="364"/>
      <c r="J72" s="7"/>
      <c r="K72" s="230" t="s">
        <v>125</v>
      </c>
      <c r="L72" s="234"/>
      <c r="M72" s="8" t="s">
        <v>127</v>
      </c>
      <c r="N72" s="2"/>
      <c r="O72" s="241">
        <v>1700</v>
      </c>
      <c r="P72" s="76">
        <v>16</v>
      </c>
      <c r="Q72" s="61">
        <f t="shared" si="5"/>
        <v>0</v>
      </c>
      <c r="R72" s="1"/>
      <c r="S72" s="1"/>
      <c r="T72" s="1"/>
      <c r="U72" s="1"/>
      <c r="V72" s="1"/>
      <c r="W72" s="1"/>
      <c r="X72" s="1"/>
    </row>
    <row r="73" spans="1:24" ht="14.25" x14ac:dyDescent="0.2">
      <c r="A73" s="1"/>
      <c r="B73" s="15"/>
      <c r="C73" s="225"/>
      <c r="D73" s="226"/>
      <c r="E73" s="77" t="s">
        <v>31</v>
      </c>
      <c r="F73" s="79" t="s">
        <v>129</v>
      </c>
      <c r="G73" s="1"/>
      <c r="H73" s="1"/>
      <c r="I73" s="1"/>
      <c r="J73" s="7"/>
      <c r="K73" s="1"/>
      <c r="L73" s="1"/>
      <c r="M73" s="8"/>
      <c r="N73" s="2"/>
      <c r="O73" s="241">
        <v>1800</v>
      </c>
      <c r="P73" s="76">
        <v>13</v>
      </c>
      <c r="Q73" s="61">
        <f t="shared" si="5"/>
        <v>0</v>
      </c>
      <c r="R73" s="1"/>
      <c r="S73" s="1"/>
      <c r="T73" s="1"/>
      <c r="U73" s="1"/>
      <c r="V73" s="1"/>
      <c r="W73" s="1"/>
      <c r="X73" s="1"/>
    </row>
    <row r="74" spans="1:24" ht="25.5" x14ac:dyDescent="0.2">
      <c r="A74" s="1"/>
      <c r="B74" s="15"/>
      <c r="C74" s="233"/>
      <c r="D74" s="226"/>
      <c r="E74" s="77"/>
      <c r="F74" s="22"/>
      <c r="G74" s="362"/>
      <c r="H74" s="363"/>
      <c r="I74" s="364"/>
      <c r="J74" s="7"/>
      <c r="K74" s="230" t="s">
        <v>126</v>
      </c>
      <c r="L74" s="234"/>
      <c r="M74" s="8" t="s">
        <v>117</v>
      </c>
      <c r="N74" s="2"/>
      <c r="O74" s="241">
        <v>1900</v>
      </c>
      <c r="P74" s="76">
        <v>6</v>
      </c>
      <c r="Q74" s="61">
        <f t="shared" si="5"/>
        <v>0</v>
      </c>
      <c r="R74" s="1"/>
      <c r="S74" s="1"/>
      <c r="T74" s="1"/>
      <c r="U74" s="1"/>
      <c r="V74" s="1"/>
      <c r="W74" s="1"/>
      <c r="X74" s="1"/>
    </row>
    <row r="75" spans="1:24" ht="14.25" x14ac:dyDescent="0.2">
      <c r="A75" s="1"/>
      <c r="B75" s="15"/>
      <c r="C75" s="225"/>
      <c r="D75" s="226"/>
      <c r="E75" s="77" t="s">
        <v>32</v>
      </c>
      <c r="F75" s="79" t="s">
        <v>130</v>
      </c>
      <c r="G75" s="1"/>
      <c r="H75" s="1"/>
      <c r="I75" s="1"/>
      <c r="J75" s="7"/>
      <c r="K75" s="7"/>
      <c r="L75" s="1"/>
      <c r="M75" s="8"/>
      <c r="N75" s="2"/>
      <c r="O75" s="241">
        <v>2000</v>
      </c>
      <c r="P75" s="76">
        <v>11</v>
      </c>
      <c r="Q75" s="61">
        <f t="shared" si="5"/>
        <v>0</v>
      </c>
      <c r="R75" s="1"/>
      <c r="S75" s="1"/>
      <c r="T75" s="1"/>
      <c r="U75" s="1"/>
      <c r="V75" s="1"/>
      <c r="W75" s="1"/>
      <c r="X75" s="1"/>
    </row>
    <row r="76" spans="1:24" ht="24.75" customHeight="1" x14ac:dyDescent="0.2">
      <c r="A76" s="1"/>
      <c r="B76" s="15"/>
      <c r="C76" s="227"/>
      <c r="D76" s="226"/>
      <c r="E76" s="81"/>
      <c r="F76" s="22"/>
      <c r="G76" s="362"/>
      <c r="H76" s="363"/>
      <c r="I76" s="364"/>
      <c r="J76" s="7"/>
      <c r="K76" s="236" t="s">
        <v>454</v>
      </c>
      <c r="L76" s="234">
        <v>5</v>
      </c>
      <c r="M76" s="8" t="s">
        <v>128</v>
      </c>
      <c r="N76" s="2"/>
      <c r="O76" s="241">
        <v>2100</v>
      </c>
      <c r="P76" s="76">
        <v>4</v>
      </c>
      <c r="Q76" s="61">
        <f t="shared" si="5"/>
        <v>0</v>
      </c>
      <c r="R76" s="1"/>
      <c r="S76" s="1"/>
      <c r="T76" s="1"/>
      <c r="U76" s="1"/>
      <c r="V76" s="1"/>
      <c r="W76" s="1"/>
      <c r="X76" s="1"/>
    </row>
    <row r="77" spans="1:24" ht="14.25" x14ac:dyDescent="0.2">
      <c r="A77" s="1"/>
      <c r="B77" s="15"/>
      <c r="C77" s="223">
        <f>C57+C62+C68+C70</f>
        <v>0</v>
      </c>
      <c r="D77" s="228">
        <f>D57+D62+D68+D70</f>
        <v>20</v>
      </c>
      <c r="E77" s="56" t="s">
        <v>96</v>
      </c>
      <c r="F77" s="44"/>
      <c r="G77" s="44"/>
      <c r="H77" s="44"/>
      <c r="I77" s="44"/>
      <c r="J77" s="7"/>
      <c r="K77" s="7"/>
      <c r="L77" s="7"/>
      <c r="M77" s="8"/>
      <c r="N77" s="2"/>
      <c r="O77" s="241">
        <v>2200</v>
      </c>
      <c r="P77" s="76">
        <v>10</v>
      </c>
      <c r="Q77" s="61">
        <f t="shared" si="5"/>
        <v>0</v>
      </c>
      <c r="R77" s="1"/>
      <c r="S77" s="1"/>
      <c r="T77" s="1"/>
      <c r="U77" s="1"/>
      <c r="V77" s="1"/>
      <c r="W77" s="1"/>
      <c r="X77" s="1"/>
    </row>
    <row r="78" spans="1:24" ht="14.25" x14ac:dyDescent="0.2">
      <c r="A78" s="1"/>
      <c r="B78" s="19"/>
      <c r="C78" s="20"/>
      <c r="D78" s="20"/>
      <c r="E78" s="48"/>
      <c r="F78" s="20"/>
      <c r="G78" s="20"/>
      <c r="H78" s="20"/>
      <c r="I78" s="20"/>
      <c r="J78" s="20"/>
      <c r="K78" s="20"/>
      <c r="L78" s="20"/>
      <c r="M78" s="26"/>
      <c r="N78" s="2"/>
      <c r="O78" s="241">
        <v>2300</v>
      </c>
      <c r="P78" s="76">
        <v>5</v>
      </c>
      <c r="Q78" s="61">
        <f t="shared" si="5"/>
        <v>0</v>
      </c>
      <c r="R78" s="1"/>
      <c r="S78" s="1"/>
      <c r="T78" s="1"/>
      <c r="U78" s="1"/>
      <c r="V78" s="1"/>
      <c r="W78" s="1"/>
      <c r="X78" s="1"/>
    </row>
    <row r="79" spans="1:24" ht="20.25" x14ac:dyDescent="0.3">
      <c r="A79" s="1"/>
      <c r="B79" s="3"/>
      <c r="C79" s="350" t="s">
        <v>131</v>
      </c>
      <c r="D79" s="340"/>
      <c r="E79" s="341"/>
      <c r="F79" s="340"/>
      <c r="G79" s="340"/>
      <c r="H79" s="340"/>
      <c r="I79" s="340"/>
      <c r="J79" s="340"/>
      <c r="K79" s="340"/>
      <c r="L79" s="340"/>
      <c r="M79" s="342"/>
      <c r="N79" s="2"/>
      <c r="O79" s="241">
        <v>2400</v>
      </c>
      <c r="P79" s="76">
        <v>3</v>
      </c>
      <c r="Q79" s="61">
        <f t="shared" si="5"/>
        <v>0</v>
      </c>
      <c r="R79" s="1"/>
      <c r="S79" s="1"/>
      <c r="T79" s="1"/>
      <c r="U79" s="1"/>
      <c r="V79" s="1"/>
      <c r="W79" s="82" t="s">
        <v>123</v>
      </c>
      <c r="X79" s="83"/>
    </row>
    <row r="80" spans="1:24" ht="14.25" x14ac:dyDescent="0.2">
      <c r="A80" s="1"/>
      <c r="B80" s="15"/>
      <c r="C80" s="7" t="s">
        <v>75</v>
      </c>
      <c r="D80" s="7"/>
      <c r="E80" s="7"/>
      <c r="F80" s="7"/>
      <c r="G80" s="7"/>
      <c r="H80" s="7"/>
      <c r="I80" s="7"/>
      <c r="J80" s="54"/>
      <c r="K80" s="22" t="s">
        <v>77</v>
      </c>
      <c r="L80" s="54" t="s">
        <v>78</v>
      </c>
      <c r="M80" s="8"/>
      <c r="N80" s="2"/>
      <c r="O80" s="241">
        <v>2500</v>
      </c>
      <c r="P80" s="76"/>
      <c r="Q80" s="61">
        <f t="shared" si="5"/>
        <v>0</v>
      </c>
      <c r="R80" s="1"/>
      <c r="S80" s="1"/>
      <c r="T80" s="1"/>
      <c r="U80" s="1"/>
      <c r="V80" s="1"/>
      <c r="W80" s="15"/>
      <c r="X80" s="84"/>
    </row>
    <row r="81" spans="1:24" ht="15" x14ac:dyDescent="0.2">
      <c r="A81" s="1"/>
      <c r="B81" s="15"/>
      <c r="C81" s="55"/>
      <c r="D81" s="7"/>
      <c r="E81" s="59" t="s">
        <v>79</v>
      </c>
      <c r="F81" s="7"/>
      <c r="G81" s="7" t="s">
        <v>457</v>
      </c>
      <c r="H81" s="7"/>
      <c r="I81" s="7"/>
      <c r="J81" s="7"/>
      <c r="K81" s="7"/>
      <c r="L81" s="7"/>
      <c r="M81" s="8"/>
      <c r="N81" s="2"/>
      <c r="O81" s="241">
        <v>2600</v>
      </c>
      <c r="P81" s="76"/>
      <c r="Q81" s="61">
        <f>IF(AND($L$50&gt;=O81,$L$50&lt;O84),P81,0)</f>
        <v>0</v>
      </c>
      <c r="R81" s="1"/>
      <c r="S81" s="1"/>
      <c r="T81" s="1"/>
      <c r="U81" s="1"/>
      <c r="V81" s="1"/>
      <c r="W81" s="376"/>
      <c r="X81" s="377"/>
    </row>
    <row r="82" spans="1:24" ht="20.100000000000001" customHeight="1" x14ac:dyDescent="0.2">
      <c r="A82" s="1"/>
      <c r="B82" s="15"/>
      <c r="C82" s="232" t="s">
        <v>448</v>
      </c>
      <c r="D82" s="232" t="s">
        <v>76</v>
      </c>
      <c r="E82" s="22"/>
      <c r="F82" s="231" t="s">
        <v>85</v>
      </c>
      <c r="G82" s="362"/>
      <c r="H82" s="363"/>
      <c r="I82" s="364"/>
      <c r="J82" s="7"/>
      <c r="K82" s="22" t="s">
        <v>140</v>
      </c>
      <c r="L82" s="7"/>
      <c r="M82" s="8"/>
      <c r="N82" s="2"/>
      <c r="O82" s="1"/>
      <c r="P82" s="1"/>
      <c r="Q82" s="1"/>
      <c r="R82" s="1"/>
      <c r="S82" s="1"/>
      <c r="T82" s="1"/>
      <c r="U82" s="1"/>
      <c r="V82" s="1"/>
      <c r="W82" s="376"/>
      <c r="X82" s="377"/>
    </row>
    <row r="83" spans="1:24" ht="15" x14ac:dyDescent="0.2">
      <c r="A83" s="1"/>
      <c r="B83" s="15"/>
      <c r="C83" s="225"/>
      <c r="D83" s="224">
        <f>IF(AND(C85&lt;&gt;"",C85=0),10,5)</f>
        <v>5</v>
      </c>
      <c r="E83" s="58" t="s">
        <v>9</v>
      </c>
      <c r="F83" s="59" t="s">
        <v>132</v>
      </c>
      <c r="G83" s="7"/>
      <c r="H83" s="7"/>
      <c r="I83" s="7"/>
      <c r="J83" s="7"/>
      <c r="K83" s="7"/>
      <c r="L83" s="7"/>
      <c r="M83" s="8"/>
      <c r="N83" s="2"/>
      <c r="O83" s="1"/>
      <c r="P83" s="1"/>
      <c r="Q83" s="1"/>
      <c r="R83" s="1"/>
      <c r="S83" s="1"/>
      <c r="T83" s="1"/>
      <c r="U83" s="1"/>
      <c r="V83" s="1"/>
      <c r="W83" s="376"/>
      <c r="X83" s="377"/>
    </row>
    <row r="84" spans="1:24" ht="25.5" x14ac:dyDescent="0.2">
      <c r="A84" s="1"/>
      <c r="B84" s="15"/>
      <c r="C84" s="358" t="s">
        <v>136</v>
      </c>
      <c r="D84" s="41"/>
      <c r="E84" s="22"/>
      <c r="F84" s="22"/>
      <c r="G84" s="362"/>
      <c r="H84" s="363"/>
      <c r="I84" s="364"/>
      <c r="J84" s="7"/>
      <c r="K84" s="230" t="s">
        <v>423</v>
      </c>
      <c r="L84" s="234"/>
      <c r="M84" s="8" t="s">
        <v>128</v>
      </c>
      <c r="N84" s="2"/>
      <c r="O84" s="1"/>
      <c r="P84" s="1"/>
      <c r="Q84" s="1"/>
      <c r="R84" s="1"/>
      <c r="S84" s="1"/>
      <c r="T84" s="1"/>
      <c r="U84" s="1"/>
      <c r="V84" s="1"/>
      <c r="W84" s="376"/>
      <c r="X84" s="377"/>
    </row>
    <row r="85" spans="1:24" ht="15" x14ac:dyDescent="0.2">
      <c r="A85" s="1"/>
      <c r="B85" s="15"/>
      <c r="C85" s="225"/>
      <c r="D85" s="224">
        <f>IF(AND(C85&lt;&gt;"",C85=0),0,5)</f>
        <v>5</v>
      </c>
      <c r="E85" s="58" t="s">
        <v>10</v>
      </c>
      <c r="F85" s="59" t="s">
        <v>133</v>
      </c>
      <c r="G85" s="7"/>
      <c r="H85" s="7"/>
      <c r="I85" s="7"/>
      <c r="J85" s="7"/>
      <c r="K85" s="7"/>
      <c r="L85" s="7"/>
      <c r="M85" s="8"/>
      <c r="N85" s="2"/>
      <c r="O85" s="1"/>
      <c r="P85" s="1"/>
      <c r="Q85" s="1"/>
      <c r="R85" s="62"/>
      <c r="S85" s="1"/>
      <c r="T85" s="1"/>
      <c r="U85" s="1"/>
      <c r="V85" s="1"/>
      <c r="W85" s="376"/>
      <c r="X85" s="377"/>
    </row>
    <row r="86" spans="1:24" ht="14.25" x14ac:dyDescent="0.2">
      <c r="A86" s="1"/>
      <c r="B86" s="15"/>
      <c r="C86" s="358" t="s">
        <v>451</v>
      </c>
      <c r="D86" s="22"/>
      <c r="E86" s="22"/>
      <c r="F86" s="22"/>
      <c r="G86" s="362"/>
      <c r="H86" s="363"/>
      <c r="I86" s="364"/>
      <c r="J86" s="7"/>
      <c r="K86" s="22" t="s">
        <v>140</v>
      </c>
      <c r="L86" s="7"/>
      <c r="M86" s="8"/>
      <c r="N86" s="2"/>
      <c r="O86" s="1"/>
      <c r="P86" s="1"/>
      <c r="Q86" s="1"/>
      <c r="R86" s="62"/>
      <c r="S86" s="1"/>
      <c r="T86" s="1"/>
      <c r="U86" s="1"/>
      <c r="V86" s="1"/>
      <c r="W86" s="376"/>
      <c r="X86" s="377"/>
    </row>
    <row r="87" spans="1:24" ht="15" x14ac:dyDescent="0.2">
      <c r="A87" s="1"/>
      <c r="B87" s="15"/>
      <c r="C87" s="223">
        <f>AVERAGE(C88:C90)</f>
        <v>0</v>
      </c>
      <c r="D87" s="224">
        <v>5</v>
      </c>
      <c r="E87" s="58" t="s">
        <v>11</v>
      </c>
      <c r="F87" s="59" t="s">
        <v>134</v>
      </c>
      <c r="G87" s="7"/>
      <c r="H87" s="7"/>
      <c r="I87" s="7"/>
      <c r="J87" s="7"/>
      <c r="K87" s="7"/>
      <c r="L87" s="7"/>
      <c r="M87" s="8"/>
      <c r="N87" s="2"/>
      <c r="O87" s="1"/>
      <c r="P87" s="1"/>
      <c r="Q87" s="1"/>
      <c r="R87" s="62"/>
      <c r="S87" s="1"/>
      <c r="T87" s="1"/>
      <c r="U87" s="1"/>
      <c r="V87" s="1"/>
      <c r="W87" s="376"/>
      <c r="X87" s="377"/>
    </row>
    <row r="88" spans="1:24" ht="14.25" customHeight="1" x14ac:dyDescent="0.2">
      <c r="A88" s="1"/>
      <c r="B88" s="15"/>
      <c r="C88" s="225">
        <v>0</v>
      </c>
      <c r="D88" s="226"/>
      <c r="E88" s="77" t="s">
        <v>26</v>
      </c>
      <c r="F88" s="79" t="s">
        <v>134</v>
      </c>
      <c r="G88" s="7"/>
      <c r="H88" s="7"/>
      <c r="I88" s="7"/>
      <c r="J88" s="7"/>
      <c r="K88" s="7"/>
      <c r="L88" s="7"/>
      <c r="M88" s="8"/>
      <c r="N88" s="2"/>
      <c r="O88" s="1"/>
      <c r="P88" s="1"/>
      <c r="Q88" s="1"/>
      <c r="R88" s="62"/>
      <c r="S88" s="1"/>
      <c r="T88" s="1"/>
      <c r="U88" s="1"/>
      <c r="V88" s="1"/>
      <c r="W88" s="376"/>
      <c r="X88" s="377"/>
    </row>
    <row r="89" spans="1:24" ht="25.5" customHeight="1" x14ac:dyDescent="0.2">
      <c r="A89" s="1"/>
      <c r="B89" s="15"/>
      <c r="C89" s="233"/>
      <c r="D89" s="226"/>
      <c r="E89" s="58"/>
      <c r="F89" s="22"/>
      <c r="G89" s="362"/>
      <c r="H89" s="363"/>
      <c r="I89" s="364"/>
      <c r="J89" s="7"/>
      <c r="K89" s="343" t="s">
        <v>450</v>
      </c>
      <c r="L89" s="234"/>
      <c r="M89" s="344" t="s">
        <v>449</v>
      </c>
      <c r="N89" s="2"/>
      <c r="O89" s="1"/>
      <c r="P89" s="1"/>
      <c r="Q89" s="1"/>
      <c r="R89" s="62"/>
      <c r="S89" s="1"/>
      <c r="T89" s="1"/>
      <c r="U89" s="1"/>
      <c r="V89" s="1"/>
      <c r="W89" s="376"/>
      <c r="X89" s="377"/>
    </row>
    <row r="90" spans="1:24" ht="14.25" customHeight="1" x14ac:dyDescent="0.2">
      <c r="A90" s="1"/>
      <c r="B90" s="15"/>
      <c r="C90" s="225"/>
      <c r="D90" s="32"/>
      <c r="E90" s="77" t="s">
        <v>27</v>
      </c>
      <c r="F90" s="79" t="s">
        <v>422</v>
      </c>
      <c r="G90" s="7"/>
      <c r="H90" s="7"/>
      <c r="I90" s="22"/>
      <c r="J90" s="7"/>
      <c r="K90" s="7"/>
      <c r="L90" s="7"/>
      <c r="M90" s="8"/>
      <c r="N90" s="2"/>
      <c r="O90" s="1"/>
      <c r="P90" s="1"/>
      <c r="Q90" s="1"/>
      <c r="R90" s="62"/>
      <c r="S90" s="1"/>
      <c r="T90" s="1"/>
      <c r="U90" s="1"/>
      <c r="V90" s="1"/>
      <c r="W90" s="376"/>
      <c r="X90" s="377"/>
    </row>
    <row r="91" spans="1:24" ht="14.25" x14ac:dyDescent="0.2">
      <c r="A91" s="1"/>
      <c r="B91" s="15"/>
      <c r="C91" s="7"/>
      <c r="D91" s="22"/>
      <c r="E91" s="22"/>
      <c r="F91" s="22"/>
      <c r="G91" s="362"/>
      <c r="H91" s="363"/>
      <c r="I91" s="364"/>
      <c r="J91" s="7"/>
      <c r="K91" s="22" t="s">
        <v>98</v>
      </c>
      <c r="L91" s="40"/>
      <c r="M91" s="8" t="s">
        <v>128</v>
      </c>
      <c r="N91" s="2"/>
      <c r="O91" s="1"/>
      <c r="P91" s="1"/>
      <c r="Q91" s="1"/>
      <c r="R91" s="62"/>
      <c r="S91" s="85"/>
      <c r="T91" s="85"/>
      <c r="U91" s="85"/>
      <c r="V91" s="85"/>
      <c r="W91" s="376"/>
      <c r="X91" s="377"/>
    </row>
    <row r="92" spans="1:24" ht="14.25" customHeight="1" x14ac:dyDescent="0.2">
      <c r="A92" s="1"/>
      <c r="B92" s="15"/>
      <c r="C92" s="225"/>
      <c r="D92" s="224">
        <v>5</v>
      </c>
      <c r="E92" s="58" t="s">
        <v>12</v>
      </c>
      <c r="F92" s="59" t="s">
        <v>135</v>
      </c>
      <c r="G92" s="7"/>
      <c r="H92" s="7"/>
      <c r="I92" s="7"/>
      <c r="J92" s="7"/>
      <c r="K92" s="7"/>
      <c r="L92" s="7"/>
      <c r="M92" s="8"/>
      <c r="N92" s="2"/>
      <c r="O92" s="86"/>
      <c r="P92" s="87"/>
      <c r="Q92" s="62"/>
      <c r="R92" s="62"/>
      <c r="S92" s="85"/>
      <c r="T92" s="85"/>
      <c r="U92" s="85"/>
      <c r="V92" s="85"/>
      <c r="W92" s="376"/>
      <c r="X92" s="377"/>
    </row>
    <row r="93" spans="1:24" ht="14.25" customHeight="1" x14ac:dyDescent="0.2">
      <c r="A93" s="1"/>
      <c r="B93" s="15"/>
      <c r="C93" s="7"/>
      <c r="D93" s="22"/>
      <c r="E93" s="22"/>
      <c r="F93" s="22"/>
      <c r="G93" s="365"/>
      <c r="H93" s="366"/>
      <c r="I93" s="367"/>
      <c r="J93" s="7"/>
      <c r="K93" s="22" t="s">
        <v>139</v>
      </c>
      <c r="L93" s="234"/>
      <c r="M93" s="8" t="s">
        <v>142</v>
      </c>
      <c r="N93" s="2"/>
      <c r="O93" s="86"/>
      <c r="P93" s="87"/>
      <c r="Q93" s="62"/>
      <c r="R93" s="62"/>
      <c r="S93" s="85"/>
      <c r="T93" s="85"/>
      <c r="U93" s="85"/>
      <c r="V93" s="85"/>
      <c r="W93" s="376"/>
      <c r="X93" s="377"/>
    </row>
    <row r="94" spans="1:24" ht="3.75" customHeight="1" x14ac:dyDescent="0.2">
      <c r="A94" s="1"/>
      <c r="B94" s="15"/>
      <c r="C94" s="7"/>
      <c r="D94" s="7"/>
      <c r="E94" s="22"/>
      <c r="F94" s="7"/>
      <c r="G94" s="368"/>
      <c r="H94" s="369"/>
      <c r="I94" s="370"/>
      <c r="J94" s="7"/>
      <c r="K94" s="7"/>
      <c r="L94" s="7"/>
      <c r="M94" s="8"/>
      <c r="N94" s="2"/>
      <c r="O94" s="86"/>
      <c r="P94" s="87"/>
      <c r="Q94" s="62"/>
      <c r="R94" s="62"/>
      <c r="S94" s="85"/>
      <c r="T94" s="85"/>
      <c r="U94" s="85"/>
      <c r="V94" s="85"/>
      <c r="W94" s="376"/>
      <c r="X94" s="377"/>
    </row>
    <row r="95" spans="1:24" ht="14.25" customHeight="1" x14ac:dyDescent="0.2">
      <c r="A95" s="1"/>
      <c r="B95" s="15"/>
      <c r="C95" s="223">
        <f>C83+C85+C87+C92</f>
        <v>0</v>
      </c>
      <c r="D95" s="228">
        <f>D83+D85+D87+D92</f>
        <v>20</v>
      </c>
      <c r="E95" s="56" t="s">
        <v>96</v>
      </c>
      <c r="F95" s="7"/>
      <c r="G95" s="7"/>
      <c r="H95" s="7"/>
      <c r="I95" s="7"/>
      <c r="J95" s="7"/>
      <c r="K95" s="7"/>
      <c r="L95" s="7"/>
      <c r="M95" s="8"/>
      <c r="N95" s="2"/>
      <c r="O95" s="1"/>
      <c r="P95" s="1"/>
      <c r="Q95" s="1"/>
      <c r="R95" s="62"/>
      <c r="S95" s="85"/>
      <c r="T95" s="85"/>
      <c r="U95" s="85"/>
      <c r="V95" s="85"/>
      <c r="W95" s="376"/>
      <c r="X95" s="377"/>
    </row>
    <row r="96" spans="1:24" ht="14.25" customHeight="1" x14ac:dyDescent="0.2">
      <c r="A96" s="1"/>
      <c r="B96" s="15"/>
      <c r="C96" s="16"/>
      <c r="D96" s="16"/>
      <c r="E96" s="47"/>
      <c r="F96" s="16"/>
      <c r="G96" s="16"/>
      <c r="H96" s="16"/>
      <c r="I96" s="16"/>
      <c r="J96" s="16"/>
      <c r="K96" s="16"/>
      <c r="L96" s="16"/>
      <c r="M96" s="17"/>
      <c r="N96" s="2"/>
      <c r="O96" s="1"/>
      <c r="P96" s="1"/>
      <c r="Q96" s="1"/>
      <c r="R96" s="62"/>
      <c r="S96" s="85"/>
      <c r="T96" s="85"/>
      <c r="U96" s="85"/>
      <c r="V96" s="85"/>
      <c r="W96" s="376"/>
      <c r="X96" s="377"/>
    </row>
    <row r="97" spans="1:24" ht="14.25" customHeight="1" x14ac:dyDescent="0.2">
      <c r="A97" s="1"/>
      <c r="B97" s="23"/>
      <c r="C97" s="349" t="s">
        <v>137</v>
      </c>
      <c r="D97" s="336"/>
      <c r="E97" s="337"/>
      <c r="F97" s="336"/>
      <c r="G97" s="336"/>
      <c r="H97" s="336"/>
      <c r="I97" s="336"/>
      <c r="J97" s="336"/>
      <c r="K97" s="336"/>
      <c r="L97" s="336"/>
      <c r="M97" s="338"/>
      <c r="N97" s="2"/>
      <c r="O97" s="1"/>
      <c r="P97" s="1"/>
      <c r="Q97" s="1"/>
      <c r="R97" s="62"/>
      <c r="S97" s="62"/>
      <c r="T97" s="62"/>
      <c r="U97" s="62"/>
      <c r="V97" s="62"/>
      <c r="W97" s="376"/>
      <c r="X97" s="377"/>
    </row>
    <row r="98" spans="1:24" ht="14.25" customHeight="1" x14ac:dyDescent="0.2">
      <c r="A98" s="1"/>
      <c r="B98" s="15"/>
      <c r="C98" s="7" t="s">
        <v>75</v>
      </c>
      <c r="D98" s="1"/>
      <c r="E98" s="79"/>
      <c r="F98" s="7"/>
      <c r="G98" s="7"/>
      <c r="H98" s="7"/>
      <c r="I98" s="7"/>
      <c r="J98" s="54"/>
      <c r="K98" s="22" t="s">
        <v>77</v>
      </c>
      <c r="L98" s="54" t="s">
        <v>78</v>
      </c>
      <c r="M98" s="8"/>
      <c r="N98" s="2"/>
      <c r="O98" s="1"/>
      <c r="P98" s="1"/>
      <c r="Q98" s="1"/>
      <c r="R98" s="62"/>
      <c r="S98" s="62"/>
      <c r="T98" s="62"/>
      <c r="U98" s="62"/>
      <c r="V98" s="62"/>
      <c r="W98" s="376"/>
      <c r="X98" s="377"/>
    </row>
    <row r="99" spans="1:24" ht="14.25" customHeight="1" x14ac:dyDescent="0.2">
      <c r="A99" s="1"/>
      <c r="B99" s="15"/>
      <c r="C99" s="55"/>
      <c r="D99" s="7"/>
      <c r="E99" s="59" t="s">
        <v>79</v>
      </c>
      <c r="F99" s="7"/>
      <c r="G99" s="7" t="s">
        <v>522</v>
      </c>
      <c r="H99" s="7"/>
      <c r="I99" s="7"/>
      <c r="J99" s="7"/>
      <c r="K99" s="7"/>
      <c r="L99" s="7"/>
      <c r="M99" s="8"/>
      <c r="N99" s="2"/>
      <c r="O99" s="1"/>
      <c r="P99" s="1"/>
      <c r="Q99" s="1"/>
      <c r="R99" s="62"/>
      <c r="S99" s="62"/>
      <c r="T99" s="62"/>
      <c r="U99" s="62"/>
      <c r="V99" s="62"/>
      <c r="W99" s="376"/>
      <c r="X99" s="377"/>
    </row>
    <row r="100" spans="1:24" ht="14.25" customHeight="1" x14ac:dyDescent="0.2">
      <c r="A100" s="1"/>
      <c r="B100" s="15"/>
      <c r="C100" s="7"/>
      <c r="D100" s="7"/>
      <c r="E100" s="22"/>
      <c r="F100" s="22" t="s">
        <v>85</v>
      </c>
      <c r="G100" s="365"/>
      <c r="H100" s="366"/>
      <c r="I100" s="367"/>
      <c r="J100" s="7"/>
      <c r="K100" s="22" t="s">
        <v>140</v>
      </c>
      <c r="L100" s="7"/>
      <c r="M100" s="8"/>
      <c r="N100" s="2"/>
      <c r="O100" s="1"/>
      <c r="P100" s="1"/>
      <c r="Q100" s="1"/>
      <c r="R100" s="62"/>
      <c r="S100" s="62"/>
      <c r="T100" s="62"/>
      <c r="U100" s="62"/>
      <c r="V100" s="62"/>
      <c r="W100" s="378"/>
      <c r="X100" s="379"/>
    </row>
    <row r="101" spans="1:24" ht="14.25" customHeight="1" x14ac:dyDescent="0.2">
      <c r="A101" s="1"/>
      <c r="B101" s="15"/>
      <c r="C101" s="232" t="s">
        <v>448</v>
      </c>
      <c r="D101" s="232" t="s">
        <v>76</v>
      </c>
      <c r="E101" s="22"/>
      <c r="F101" s="7"/>
      <c r="G101" s="389"/>
      <c r="H101" s="390"/>
      <c r="I101" s="391"/>
      <c r="J101" s="7"/>
      <c r="K101" s="7"/>
      <c r="L101" s="7"/>
      <c r="M101" s="8"/>
      <c r="N101" s="2"/>
      <c r="O101" s="1"/>
      <c r="P101" s="1"/>
      <c r="Q101" s="1"/>
      <c r="R101" s="62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5"/>
      <c r="C102" s="223">
        <f>C103*2/3+C105*1/3</f>
        <v>0</v>
      </c>
      <c r="D102" s="224">
        <v>5</v>
      </c>
      <c r="E102" s="58" t="s">
        <v>13</v>
      </c>
      <c r="F102" s="59" t="s">
        <v>152</v>
      </c>
      <c r="G102" s="7"/>
      <c r="H102" s="7"/>
      <c r="I102" s="1"/>
      <c r="J102" s="7" t="s">
        <v>460</v>
      </c>
      <c r="K102" s="7"/>
      <c r="L102" s="7"/>
      <c r="M102" s="8"/>
      <c r="N102" s="2"/>
      <c r="O102" s="1"/>
      <c r="P102" s="1"/>
      <c r="Q102" s="1"/>
      <c r="R102" s="62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5"/>
      <c r="C103" s="225"/>
      <c r="D103" s="226"/>
      <c r="E103" s="77" t="s">
        <v>33</v>
      </c>
      <c r="F103" s="79" t="s">
        <v>153</v>
      </c>
      <c r="G103" s="1"/>
      <c r="H103" s="1"/>
      <c r="I103" s="1"/>
      <c r="J103" s="1"/>
      <c r="K103" s="1"/>
      <c r="L103" s="1"/>
      <c r="M103" s="8"/>
      <c r="N103" s="2"/>
      <c r="O103" s="1"/>
      <c r="P103" s="1"/>
      <c r="Q103" s="1"/>
      <c r="R103" s="62"/>
      <c r="S103" s="1"/>
      <c r="T103" s="1"/>
      <c r="U103" s="1"/>
      <c r="V103" s="1"/>
      <c r="W103" s="89" t="s">
        <v>157</v>
      </c>
      <c r="X103" s="90"/>
    </row>
    <row r="104" spans="1:24" ht="14.25" x14ac:dyDescent="0.2">
      <c r="A104" s="1"/>
      <c r="B104" s="15"/>
      <c r="C104" s="7"/>
      <c r="D104" s="226"/>
      <c r="E104" s="77"/>
      <c r="F104" s="22"/>
      <c r="G104" s="362"/>
      <c r="H104" s="363"/>
      <c r="I104" s="364"/>
      <c r="J104" s="7"/>
      <c r="K104" s="22" t="s">
        <v>146</v>
      </c>
      <c r="L104" s="235"/>
      <c r="M104" s="8" t="s">
        <v>150</v>
      </c>
      <c r="N104" s="2"/>
      <c r="O104" s="1"/>
      <c r="P104" s="1"/>
      <c r="Q104" s="1"/>
      <c r="R104" s="62"/>
      <c r="S104" s="1"/>
      <c r="T104" s="1"/>
      <c r="U104" s="1"/>
      <c r="V104" s="1"/>
      <c r="W104" s="91"/>
      <c r="X104" s="92"/>
    </row>
    <row r="105" spans="1:24" ht="14.25" customHeight="1" x14ac:dyDescent="0.2">
      <c r="A105" s="1"/>
      <c r="B105" s="15"/>
      <c r="C105" s="225"/>
      <c r="D105" s="226"/>
      <c r="E105" s="77" t="s">
        <v>34</v>
      </c>
      <c r="F105" s="79" t="s">
        <v>154</v>
      </c>
      <c r="G105" s="1"/>
      <c r="H105" s="1"/>
      <c r="I105" s="1"/>
      <c r="J105" s="1"/>
      <c r="K105" s="72"/>
      <c r="L105" s="1"/>
      <c r="M105" s="8"/>
      <c r="N105" s="2"/>
      <c r="O105" s="1"/>
      <c r="P105" s="1"/>
      <c r="Q105" s="1"/>
      <c r="R105" s="62"/>
      <c r="S105" s="1"/>
      <c r="T105" s="1"/>
      <c r="U105" s="1"/>
      <c r="V105" s="1"/>
      <c r="W105" s="91"/>
      <c r="X105" s="92"/>
    </row>
    <row r="106" spans="1:24" ht="14.25" x14ac:dyDescent="0.2">
      <c r="A106" s="1"/>
      <c r="B106" s="15"/>
      <c r="C106" s="227"/>
      <c r="D106" s="226"/>
      <c r="E106" s="77"/>
      <c r="F106" s="22"/>
      <c r="G106" s="362"/>
      <c r="H106" s="363"/>
      <c r="I106" s="364"/>
      <c r="J106" s="7"/>
      <c r="K106" s="22" t="s">
        <v>147</v>
      </c>
      <c r="L106" s="234"/>
      <c r="M106" s="8" t="s">
        <v>142</v>
      </c>
      <c r="N106" s="2"/>
      <c r="O106" s="1"/>
      <c r="P106" s="1"/>
      <c r="Q106" s="1"/>
      <c r="R106" s="62"/>
      <c r="S106" s="1"/>
      <c r="T106" s="1"/>
      <c r="U106" s="1"/>
      <c r="V106" s="1"/>
      <c r="W106" s="91"/>
      <c r="X106" s="92"/>
    </row>
    <row r="107" spans="1:24" ht="14.25" customHeight="1" x14ac:dyDescent="0.2">
      <c r="A107" s="1"/>
      <c r="B107" s="15"/>
      <c r="C107" s="225"/>
      <c r="D107" s="224">
        <v>5</v>
      </c>
      <c r="E107" s="58" t="s">
        <v>14</v>
      </c>
      <c r="F107" s="59" t="s">
        <v>155</v>
      </c>
      <c r="G107" s="7"/>
      <c r="H107" s="7"/>
      <c r="I107" s="7"/>
      <c r="J107" s="7"/>
      <c r="K107" s="22"/>
      <c r="L107" s="7"/>
      <c r="M107" s="8"/>
      <c r="N107" s="2"/>
      <c r="O107" s="1"/>
      <c r="P107" s="1"/>
      <c r="Q107" s="1"/>
      <c r="R107" s="62"/>
      <c r="S107" s="1"/>
      <c r="T107" s="1"/>
      <c r="U107" s="1"/>
      <c r="V107" s="1"/>
      <c r="W107" s="91"/>
      <c r="X107" s="92"/>
    </row>
    <row r="108" spans="1:24" ht="25.5" x14ac:dyDescent="0.2">
      <c r="A108" s="1"/>
      <c r="B108" s="15"/>
      <c r="C108" s="7"/>
      <c r="D108" s="22"/>
      <c r="E108" s="22"/>
      <c r="F108" s="22"/>
      <c r="G108" s="362"/>
      <c r="H108" s="363"/>
      <c r="I108" s="364"/>
      <c r="J108" s="7"/>
      <c r="K108" s="230" t="s">
        <v>424</v>
      </c>
      <c r="L108" s="235"/>
      <c r="M108" s="8" t="s">
        <v>149</v>
      </c>
      <c r="N108" s="2"/>
      <c r="O108" s="1"/>
      <c r="P108" s="1"/>
      <c r="Q108" s="1"/>
      <c r="R108" s="62"/>
      <c r="S108" s="1"/>
      <c r="T108" s="1"/>
      <c r="U108" s="1"/>
      <c r="V108" s="1"/>
      <c r="W108" s="91"/>
      <c r="X108" s="92"/>
    </row>
    <row r="109" spans="1:24" ht="14.25" customHeight="1" x14ac:dyDescent="0.2">
      <c r="A109" s="1"/>
      <c r="B109" s="15"/>
      <c r="C109" s="225"/>
      <c r="D109" s="224">
        <v>5</v>
      </c>
      <c r="E109" s="58" t="s">
        <v>15</v>
      </c>
      <c r="F109" s="59" t="s">
        <v>156</v>
      </c>
      <c r="G109" s="7"/>
      <c r="H109" s="7"/>
      <c r="I109" s="7"/>
      <c r="J109" s="7"/>
      <c r="K109" s="22"/>
      <c r="L109" s="7"/>
      <c r="M109" s="8"/>
      <c r="N109" s="2"/>
      <c r="O109" s="1"/>
      <c r="P109" s="1"/>
      <c r="Q109" s="1"/>
      <c r="R109" s="62"/>
      <c r="S109" s="62"/>
      <c r="T109" s="62"/>
      <c r="U109" s="62"/>
      <c r="V109" s="62"/>
      <c r="W109" s="91"/>
      <c r="X109" s="92"/>
    </row>
    <row r="110" spans="1:24" ht="14.25" x14ac:dyDescent="0.2">
      <c r="A110" s="1"/>
      <c r="B110" s="15"/>
      <c r="C110" s="7"/>
      <c r="D110" s="22"/>
      <c r="E110" s="22"/>
      <c r="F110" s="22"/>
      <c r="G110" s="362"/>
      <c r="H110" s="363"/>
      <c r="I110" s="364"/>
      <c r="J110" s="7"/>
      <c r="K110" s="22" t="s">
        <v>148</v>
      </c>
      <c r="L110" s="235"/>
      <c r="M110" s="8" t="s">
        <v>151</v>
      </c>
      <c r="N110" s="2"/>
      <c r="O110" s="1"/>
      <c r="P110" s="1"/>
      <c r="Q110" s="1"/>
      <c r="R110" s="62"/>
      <c r="S110" s="62"/>
      <c r="T110" s="62"/>
      <c r="U110" s="62"/>
      <c r="V110" s="62"/>
      <c r="W110" s="93" t="s">
        <v>159</v>
      </c>
      <c r="X110" s="94"/>
    </row>
    <row r="111" spans="1:24" ht="14.25" customHeight="1" x14ac:dyDescent="0.2">
      <c r="A111" s="1"/>
      <c r="B111" s="15"/>
      <c r="C111" s="223">
        <f>C102+C107+C109</f>
        <v>0</v>
      </c>
      <c r="D111" s="228">
        <f>D102+D107+D109</f>
        <v>15</v>
      </c>
      <c r="E111" s="56" t="s">
        <v>96</v>
      </c>
      <c r="F111" s="7"/>
      <c r="G111" s="7"/>
      <c r="H111" s="7"/>
      <c r="I111" s="7"/>
      <c r="J111" s="7"/>
      <c r="K111" s="7"/>
      <c r="L111" s="7"/>
      <c r="M111" s="8"/>
      <c r="N111" s="2"/>
      <c r="O111" s="1"/>
      <c r="P111" s="1"/>
      <c r="Q111" s="1"/>
      <c r="R111" s="62"/>
      <c r="S111" s="62"/>
      <c r="T111" s="62"/>
      <c r="U111" s="62"/>
      <c r="V111" s="62"/>
      <c r="W111" s="95"/>
      <c r="X111" s="96"/>
    </row>
    <row r="112" spans="1:24" ht="14.25" x14ac:dyDescent="0.2">
      <c r="A112" s="1"/>
      <c r="B112" s="19"/>
      <c r="C112" s="20"/>
      <c r="D112" s="20"/>
      <c r="E112" s="48"/>
      <c r="F112" s="20"/>
      <c r="G112" s="20"/>
      <c r="H112" s="20"/>
      <c r="I112" s="20"/>
      <c r="J112" s="20"/>
      <c r="K112" s="20"/>
      <c r="L112" s="20"/>
      <c r="M112" s="26"/>
      <c r="N112" s="2"/>
      <c r="O112" s="1"/>
      <c r="P112" s="1"/>
      <c r="Q112" s="1"/>
      <c r="R112" s="62"/>
      <c r="S112" s="62"/>
      <c r="T112" s="62"/>
      <c r="U112" s="62"/>
      <c r="V112" s="62"/>
      <c r="W112" s="97"/>
      <c r="X112" s="98"/>
    </row>
    <row r="113" spans="1:24" ht="14.25" x14ac:dyDescent="0.2">
      <c r="A113" s="1"/>
      <c r="B113" s="1"/>
      <c r="C113" s="1"/>
      <c r="D113" s="1"/>
      <c r="E113" s="60"/>
      <c r="F113" s="1"/>
      <c r="G113" s="1"/>
      <c r="H113" s="1"/>
      <c r="I113" s="1"/>
      <c r="J113" s="1"/>
      <c r="K113" s="1"/>
      <c r="L113" s="1"/>
      <c r="M113" s="99" t="str">
        <f>D7</f>
        <v>XX distribution center</v>
      </c>
      <c r="N113" s="2"/>
      <c r="O113" s="1"/>
      <c r="P113" s="1"/>
      <c r="Q113" s="1"/>
      <c r="R113" s="62"/>
      <c r="S113" s="62"/>
      <c r="T113" s="62"/>
      <c r="U113" s="62"/>
      <c r="V113" s="62"/>
      <c r="W113" s="1"/>
      <c r="X113" s="100" t="str">
        <f>D7</f>
        <v>XX distribution center</v>
      </c>
    </row>
    <row r="114" spans="1:24" s="28" customForma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S114"/>
      <c r="T114"/>
      <c r="U114"/>
      <c r="V114"/>
      <c r="W114"/>
      <c r="X114"/>
    </row>
    <row r="115" spans="1:24" s="28" customForma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S115"/>
      <c r="T115"/>
      <c r="U115"/>
      <c r="V115"/>
      <c r="W115"/>
      <c r="X115"/>
    </row>
    <row r="116" spans="1:24" s="28" customForma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S116"/>
      <c r="T116"/>
      <c r="U116"/>
      <c r="V116"/>
      <c r="W116"/>
      <c r="X116"/>
    </row>
    <row r="117" spans="1:24" s="28" customForma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S117"/>
      <c r="T117"/>
      <c r="U117"/>
      <c r="V117"/>
      <c r="W117"/>
      <c r="X117"/>
    </row>
    <row r="118" spans="1:24" s="28" customForma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S118"/>
      <c r="T118"/>
      <c r="U118"/>
      <c r="V118"/>
      <c r="W118"/>
      <c r="X118"/>
    </row>
    <row r="119" spans="1:24" s="28" customForma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S119"/>
      <c r="T119"/>
      <c r="U119"/>
      <c r="V119"/>
      <c r="W119"/>
      <c r="X119"/>
    </row>
    <row r="120" spans="1:24" s="28" customForma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S120"/>
      <c r="T120"/>
      <c r="U120"/>
      <c r="V120"/>
      <c r="W120"/>
      <c r="X120"/>
    </row>
    <row r="121" spans="1:24" s="28" customForma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S121"/>
      <c r="T121"/>
      <c r="U121"/>
      <c r="V121"/>
      <c r="W121"/>
      <c r="X121"/>
    </row>
    <row r="122" spans="1:24" ht="13.5" customHeight="1" x14ac:dyDescent="0.15"/>
    <row r="123" spans="1:24" ht="13.5" customHeight="1" x14ac:dyDescent="0.15"/>
    <row r="124" spans="1:24" ht="13.5" customHeight="1" x14ac:dyDescent="0.15"/>
    <row r="125" spans="1:24" ht="13.5" customHeight="1" x14ac:dyDescent="0.15"/>
    <row r="126" spans="1:24" ht="13.5" customHeight="1" x14ac:dyDescent="0.15"/>
    <row r="127" spans="1:24" ht="13.5" customHeight="1" x14ac:dyDescent="0.15"/>
    <row r="128" spans="1:24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</sheetData>
  <sheetProtection algorithmName="SHA-512" hashValue="ZD4MXCyx5Xr2THSyTIldQ9Eq0Uim3UWuWFub50YfYGILRJom9hHR+1Y89c5EBK+q567s+oi5dIRAn3039MG04A==" saltValue="Q/dFTBpZhgKWA7RTC0OG7w==" spinCount="100000" sheet="1" objects="1" scenarios="1" formatRows="0" insertRows="0"/>
  <mergeCells count="42">
    <mergeCell ref="G38:I38"/>
    <mergeCell ref="G44:I44"/>
    <mergeCell ref="G46:I46"/>
    <mergeCell ref="G48:I48"/>
    <mergeCell ref="G43:I43"/>
    <mergeCell ref="G28:I30"/>
    <mergeCell ref="G32:I34"/>
    <mergeCell ref="G24:I24"/>
    <mergeCell ref="G25:I26"/>
    <mergeCell ref="G36:I36"/>
    <mergeCell ref="I2:K4"/>
    <mergeCell ref="L8:M8"/>
    <mergeCell ref="D9:G9"/>
    <mergeCell ref="L11:M11"/>
    <mergeCell ref="F12:G12"/>
    <mergeCell ref="D10:G10"/>
    <mergeCell ref="D11:G11"/>
    <mergeCell ref="D7:G7"/>
    <mergeCell ref="D8:G8"/>
    <mergeCell ref="G104:I104"/>
    <mergeCell ref="G59:I59"/>
    <mergeCell ref="G106:I106"/>
    <mergeCell ref="G108:I108"/>
    <mergeCell ref="G110:I110"/>
    <mergeCell ref="G61:I61"/>
    <mergeCell ref="G64:I64"/>
    <mergeCell ref="G65:I65"/>
    <mergeCell ref="G89:I89"/>
    <mergeCell ref="G93:I94"/>
    <mergeCell ref="G69:I69"/>
    <mergeCell ref="G76:I76"/>
    <mergeCell ref="G84:I84"/>
    <mergeCell ref="G86:I86"/>
    <mergeCell ref="G91:I91"/>
    <mergeCell ref="G72:I72"/>
    <mergeCell ref="G56:I56"/>
    <mergeCell ref="G50:I50"/>
    <mergeCell ref="W81:X100"/>
    <mergeCell ref="G82:I82"/>
    <mergeCell ref="G100:I101"/>
    <mergeCell ref="G74:I74"/>
    <mergeCell ref="J65:K65"/>
  </mergeCells>
  <phoneticPr fontId="2"/>
  <dataValidations count="1">
    <dataValidation type="list" allowBlank="1" showInputMessage="1" showErrorMessage="1" sqref="C81 C43 C55 C24 C99">
      <formula1>$O$19:$O$20</formula1>
    </dataValidation>
  </dataValidations>
  <pageMargins left="0.86614173228346458" right="0.43307086614173229" top="0.55118110236220474" bottom="0.55118110236220474" header="0.43307086614173229" footer="0.31496062992125984"/>
  <pageSetup paperSize="9" scale="50" fitToWidth="2" orientation="portrait" verticalDpi="300" r:id="rId1"/>
  <headerFooter alignWithMargins="0">
    <oddHeader>&amp;L&amp;F&amp;R&amp;A</oddHeader>
    <oddFooter>&amp;C&amp;P</oddFooter>
  </headerFooter>
  <colBreaks count="1" manualBreakCount="1">
    <brk id="14" min="1" max="112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showGridLines="0" zoomScale="85" zoomScaleNormal="85" zoomScaleSheetLayoutView="85" workbookViewId="0">
      <selection activeCell="E9" sqref="E9"/>
    </sheetView>
  </sheetViews>
  <sheetFormatPr defaultRowHeight="13.5" x14ac:dyDescent="0.15"/>
  <cols>
    <col min="1" max="1" width="3.5" style="34" customWidth="1"/>
    <col min="2" max="2" width="2.625" style="34" customWidth="1"/>
    <col min="3" max="3" width="11.625" style="34" customWidth="1"/>
    <col min="4" max="4" width="6.875" style="34" customWidth="1"/>
    <col min="5" max="5" width="8.625" style="34" customWidth="1"/>
    <col min="6" max="6" width="7.5" style="34" customWidth="1"/>
    <col min="7" max="7" width="8" style="34" customWidth="1"/>
    <col min="8" max="8" width="10.75" style="34" customWidth="1"/>
    <col min="9" max="9" width="10.5" style="34" customWidth="1"/>
    <col min="10" max="10" width="9" style="34"/>
    <col min="11" max="11" width="10.75" style="34" customWidth="1"/>
    <col min="12" max="14" width="9" style="34"/>
    <col min="15" max="15" width="13.125" style="35" customWidth="1"/>
    <col min="16" max="17" width="9" style="34"/>
    <col min="18" max="18" width="12.125" style="34" customWidth="1"/>
    <col min="19" max="19" width="9" style="34"/>
    <col min="20" max="20" width="10.875" style="34" customWidth="1"/>
    <col min="21" max="16384" width="9" style="34"/>
  </cols>
  <sheetData>
    <row r="1" spans="1:25" ht="14.25" x14ac:dyDescent="0.1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243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20.25" x14ac:dyDescent="0.15">
      <c r="A2" s="152"/>
      <c r="B2" s="105" t="s">
        <v>160</v>
      </c>
      <c r="C2" s="106"/>
      <c r="D2" s="106"/>
      <c r="E2" s="106"/>
      <c r="F2" s="106"/>
      <c r="G2" s="106"/>
      <c r="H2" s="106"/>
      <c r="I2" s="106"/>
      <c r="J2" s="106"/>
      <c r="K2" s="107"/>
      <c r="L2" s="107"/>
      <c r="M2" s="107"/>
      <c r="N2" s="107"/>
      <c r="O2" s="130"/>
      <c r="P2" s="107"/>
      <c r="Q2" s="107"/>
      <c r="R2" s="107"/>
      <c r="S2" s="244"/>
      <c r="T2" s="152"/>
      <c r="U2" s="152"/>
      <c r="V2" s="152"/>
      <c r="W2" s="152"/>
      <c r="X2" s="152"/>
      <c r="Y2" s="152"/>
    </row>
    <row r="3" spans="1:25" ht="15" thickBot="1" x14ac:dyDescent="0.2">
      <c r="A3" s="152"/>
      <c r="B3" s="108"/>
      <c r="C3" s="108" t="s">
        <v>167</v>
      </c>
      <c r="D3" s="108"/>
      <c r="E3" s="108"/>
      <c r="F3" s="108"/>
      <c r="G3" s="108"/>
      <c r="H3" s="108"/>
      <c r="I3" s="108"/>
      <c r="J3" s="108" t="s">
        <v>161</v>
      </c>
      <c r="K3" s="107"/>
      <c r="L3" s="107"/>
      <c r="M3" s="107"/>
      <c r="N3" s="107"/>
      <c r="O3" s="130"/>
      <c r="P3" s="107"/>
      <c r="Q3" s="107"/>
      <c r="R3" s="107"/>
      <c r="S3" s="244"/>
      <c r="T3" s="152"/>
      <c r="U3" s="152"/>
      <c r="V3" s="152"/>
      <c r="W3" s="152"/>
      <c r="X3" s="152"/>
      <c r="Y3" s="152"/>
    </row>
    <row r="4" spans="1:25" ht="15.75" thickTop="1" thickBot="1" x14ac:dyDescent="0.2">
      <c r="A4" s="152"/>
      <c r="B4" s="108"/>
      <c r="C4" s="108"/>
      <c r="D4" s="108"/>
      <c r="E4" s="110"/>
      <c r="F4" s="108" t="s">
        <v>162</v>
      </c>
      <c r="G4" s="108"/>
      <c r="H4" s="108"/>
      <c r="I4" s="108"/>
      <c r="J4" s="108" t="s">
        <v>163</v>
      </c>
      <c r="K4" s="107"/>
      <c r="L4" s="107"/>
      <c r="M4" s="107"/>
      <c r="N4" s="107"/>
      <c r="O4" s="130"/>
      <c r="P4" s="107"/>
      <c r="Q4" s="107"/>
      <c r="R4" s="107"/>
      <c r="S4" s="107"/>
      <c r="T4" s="152"/>
      <c r="U4" s="152"/>
      <c r="V4" s="152"/>
      <c r="W4" s="152"/>
      <c r="X4" s="152"/>
      <c r="Y4" s="152"/>
    </row>
    <row r="5" spans="1:25" ht="15" thickTop="1" x14ac:dyDescent="0.15">
      <c r="A5" s="152"/>
      <c r="B5" s="108"/>
      <c r="C5" s="108"/>
      <c r="D5" s="108"/>
      <c r="E5" s="111"/>
      <c r="F5" s="108" t="s">
        <v>164</v>
      </c>
      <c r="G5" s="108"/>
      <c r="H5" s="108"/>
      <c r="I5" s="108"/>
      <c r="J5" s="108" t="s">
        <v>166</v>
      </c>
      <c r="K5" s="107"/>
      <c r="L5" s="107"/>
      <c r="M5" s="107"/>
      <c r="N5" s="107"/>
      <c r="O5" s="130"/>
      <c r="P5" s="107"/>
      <c r="Q5" s="107"/>
      <c r="R5" s="107"/>
      <c r="S5" s="107"/>
      <c r="T5" s="152"/>
      <c r="U5" s="152"/>
      <c r="V5" s="152"/>
      <c r="W5" s="152"/>
      <c r="X5" s="152"/>
      <c r="Y5" s="152"/>
    </row>
    <row r="6" spans="1:25" ht="14.25" x14ac:dyDescent="0.15">
      <c r="A6" s="152"/>
      <c r="B6" s="108"/>
      <c r="C6" s="108"/>
      <c r="D6" s="108"/>
      <c r="E6" s="112"/>
      <c r="F6" s="108" t="s">
        <v>486</v>
      </c>
      <c r="G6" s="108"/>
      <c r="H6" s="108"/>
      <c r="I6" s="108"/>
      <c r="J6" s="108"/>
      <c r="K6" s="107"/>
      <c r="L6" s="107"/>
      <c r="M6" s="107"/>
      <c r="N6" s="107"/>
      <c r="O6" s="130"/>
      <c r="P6" s="107"/>
      <c r="Q6" s="107"/>
      <c r="R6" s="107"/>
      <c r="S6" s="107"/>
      <c r="T6" s="152"/>
      <c r="U6" s="152"/>
      <c r="V6" s="152"/>
      <c r="W6" s="152"/>
      <c r="X6" s="152"/>
      <c r="Y6" s="152"/>
    </row>
    <row r="7" spans="1:25" ht="14.25" x14ac:dyDescent="0.15">
      <c r="A7" s="152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30"/>
      <c r="P7" s="107"/>
      <c r="Q7" s="107"/>
      <c r="R7" s="107"/>
      <c r="S7" s="107"/>
      <c r="T7" s="152"/>
      <c r="U7" s="152"/>
      <c r="V7" s="152"/>
      <c r="W7" s="152"/>
      <c r="X7" s="152"/>
      <c r="Y7" s="152"/>
    </row>
    <row r="8" spans="1:25" ht="15" thickBot="1" x14ac:dyDescent="0.2">
      <c r="A8" s="152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30"/>
      <c r="P8" s="107"/>
      <c r="Q8" s="107"/>
      <c r="R8" s="107"/>
      <c r="S8" s="107"/>
      <c r="T8" s="152"/>
      <c r="U8" s="152"/>
      <c r="V8" s="152"/>
      <c r="W8" s="152"/>
      <c r="X8" s="152"/>
      <c r="Y8" s="152"/>
    </row>
    <row r="9" spans="1:25" ht="15.75" thickTop="1" thickBot="1" x14ac:dyDescent="0.2">
      <c r="A9" s="152"/>
      <c r="B9" s="106" t="s">
        <v>168</v>
      </c>
      <c r="C9" s="108" t="s">
        <v>170</v>
      </c>
      <c r="D9" s="108"/>
      <c r="E9" s="113">
        <v>2200</v>
      </c>
      <c r="F9" s="108" t="s">
        <v>172</v>
      </c>
      <c r="G9" s="107"/>
      <c r="H9" s="107"/>
      <c r="I9" s="107"/>
      <c r="J9" s="107"/>
      <c r="K9" s="107"/>
      <c r="L9" s="107"/>
      <c r="M9" s="107"/>
      <c r="N9" s="107"/>
      <c r="O9" s="130"/>
      <c r="P9" s="107"/>
      <c r="Q9" s="107"/>
      <c r="R9" s="107"/>
      <c r="S9" s="107"/>
      <c r="T9" s="152"/>
      <c r="U9" s="152"/>
      <c r="V9" s="152"/>
      <c r="W9" s="152"/>
      <c r="X9" s="152"/>
      <c r="Y9" s="152"/>
    </row>
    <row r="10" spans="1:25" ht="15.75" thickTop="1" thickBot="1" x14ac:dyDescent="0.2">
      <c r="A10" s="152"/>
      <c r="B10" s="106" t="s">
        <v>173</v>
      </c>
      <c r="C10" s="106" t="s">
        <v>175</v>
      </c>
      <c r="D10" s="108"/>
      <c r="E10" s="113">
        <v>30000</v>
      </c>
      <c r="F10" s="108" t="s">
        <v>487</v>
      </c>
      <c r="G10" s="107"/>
      <c r="H10" s="107"/>
      <c r="I10" s="107"/>
      <c r="J10" s="107"/>
      <c r="K10" s="107"/>
      <c r="L10" s="107"/>
      <c r="M10" s="107"/>
      <c r="N10" s="107"/>
      <c r="O10" s="130"/>
      <c r="P10" s="107"/>
      <c r="Q10" s="107"/>
      <c r="R10" s="107"/>
      <c r="S10" s="107"/>
      <c r="T10" s="152"/>
      <c r="U10" s="152"/>
      <c r="V10" s="152"/>
      <c r="W10" s="152"/>
      <c r="X10" s="152"/>
      <c r="Y10" s="152"/>
    </row>
    <row r="11" spans="1:25" ht="30" thickTop="1" thickBot="1" x14ac:dyDescent="0.2">
      <c r="A11" s="152"/>
      <c r="B11" s="114" t="s">
        <v>176</v>
      </c>
      <c r="C11" s="115" t="s">
        <v>177</v>
      </c>
      <c r="D11" s="116" t="s">
        <v>179</v>
      </c>
      <c r="E11" s="117">
        <v>70</v>
      </c>
      <c r="F11" s="107" t="s">
        <v>180</v>
      </c>
      <c r="G11" s="116" t="s">
        <v>182</v>
      </c>
      <c r="H11" s="245">
        <f>100-E11</f>
        <v>30</v>
      </c>
      <c r="I11" s="107" t="s">
        <v>183</v>
      </c>
      <c r="J11" s="107"/>
      <c r="K11" s="107"/>
      <c r="L11" s="107"/>
      <c r="M11" s="107"/>
      <c r="N11" s="107"/>
      <c r="O11" s="130"/>
      <c r="P11" s="107"/>
      <c r="Q11" s="107"/>
      <c r="R11" s="107"/>
      <c r="S11" s="107"/>
      <c r="T11" s="152"/>
      <c r="U11" s="152"/>
      <c r="V11" s="152"/>
      <c r="W11" s="152"/>
      <c r="X11" s="152"/>
      <c r="Y11" s="152"/>
    </row>
    <row r="12" spans="1:25" ht="15" thickTop="1" x14ac:dyDescent="0.15">
      <c r="A12" s="152"/>
      <c r="B12" s="107"/>
      <c r="C12" s="107"/>
      <c r="D12" s="116" t="s">
        <v>178</v>
      </c>
      <c r="E12" s="246">
        <f>$E$9*E11/100</f>
        <v>1540</v>
      </c>
      <c r="F12" s="108" t="s">
        <v>171</v>
      </c>
      <c r="G12" s="116" t="s">
        <v>181</v>
      </c>
      <c r="H12" s="246">
        <f>$E$9*H11/100</f>
        <v>660</v>
      </c>
      <c r="I12" s="108" t="s">
        <v>172</v>
      </c>
      <c r="J12" s="107"/>
      <c r="K12" s="107"/>
      <c r="L12" s="107"/>
      <c r="M12" s="107"/>
      <c r="N12" s="107"/>
      <c r="O12" s="130"/>
      <c r="P12" s="107"/>
      <c r="Q12" s="107"/>
      <c r="R12" s="107"/>
      <c r="S12" s="107"/>
      <c r="T12" s="152"/>
      <c r="U12" s="152"/>
      <c r="V12" s="152"/>
      <c r="W12" s="152"/>
      <c r="X12" s="152"/>
      <c r="Y12" s="152"/>
    </row>
    <row r="13" spans="1:25" ht="14.25" x14ac:dyDescent="0.15">
      <c r="A13" s="152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30"/>
      <c r="P13" s="107"/>
      <c r="Q13" s="107"/>
      <c r="R13" s="107"/>
      <c r="S13" s="107"/>
      <c r="T13" s="152"/>
      <c r="U13" s="152"/>
      <c r="V13" s="152"/>
      <c r="W13" s="152"/>
      <c r="X13" s="152"/>
      <c r="Y13" s="152"/>
    </row>
    <row r="14" spans="1:25" ht="14.25" x14ac:dyDescent="0.15">
      <c r="A14" s="152"/>
      <c r="B14" s="107" t="s">
        <v>21</v>
      </c>
      <c r="C14" s="108" t="s">
        <v>185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30"/>
      <c r="P14" s="107"/>
      <c r="Q14" s="107"/>
      <c r="R14" s="107"/>
      <c r="S14" s="107"/>
      <c r="T14" s="152"/>
      <c r="U14" s="152"/>
      <c r="V14" s="152"/>
      <c r="W14" s="152"/>
      <c r="X14" s="152"/>
      <c r="Y14" s="152"/>
    </row>
    <row r="15" spans="1:25" ht="14.25" x14ac:dyDescent="0.15">
      <c r="A15" s="152"/>
      <c r="B15" s="107"/>
      <c r="C15" s="106" t="s">
        <v>186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30"/>
      <c r="P15" s="107"/>
      <c r="Q15" s="107"/>
      <c r="R15" s="107"/>
      <c r="S15" s="107"/>
      <c r="T15" s="152"/>
      <c r="U15" s="152"/>
      <c r="V15" s="152"/>
      <c r="W15" s="152"/>
      <c r="X15" s="152"/>
      <c r="Y15" s="152"/>
    </row>
    <row r="16" spans="1:25" ht="27" customHeight="1" thickBot="1" x14ac:dyDescent="0.2">
      <c r="A16" s="152"/>
      <c r="B16" s="107"/>
      <c r="C16" s="398" t="s">
        <v>187</v>
      </c>
      <c r="D16" s="399"/>
      <c r="E16" s="400"/>
      <c r="F16" s="118"/>
      <c r="G16" s="401" t="s">
        <v>488</v>
      </c>
      <c r="H16" s="402"/>
      <c r="I16" s="108" t="s">
        <v>201</v>
      </c>
      <c r="J16" s="108"/>
      <c r="K16" s="107"/>
      <c r="L16" s="107"/>
      <c r="M16" s="107"/>
      <c r="N16" s="107"/>
      <c r="O16" s="130"/>
      <c r="P16" s="107"/>
      <c r="Q16" s="107"/>
      <c r="R16" s="107"/>
      <c r="S16" s="107"/>
      <c r="T16" s="152"/>
      <c r="U16" s="152"/>
      <c r="V16" s="152"/>
      <c r="W16" s="152"/>
      <c r="X16" s="152"/>
      <c r="Y16" s="152"/>
    </row>
    <row r="17" spans="1:25" ht="15.75" thickTop="1" thickBot="1" x14ac:dyDescent="0.2">
      <c r="A17" s="152"/>
      <c r="B17" s="107"/>
      <c r="C17" s="107"/>
      <c r="D17" s="116" t="s">
        <v>189</v>
      </c>
      <c r="E17" s="119">
        <v>8</v>
      </c>
      <c r="F17" s="108" t="s">
        <v>190</v>
      </c>
      <c r="G17" s="120">
        <v>0.42</v>
      </c>
      <c r="H17" s="121" t="s">
        <v>191</v>
      </c>
      <c r="I17" s="246">
        <f>E$12</f>
        <v>1540</v>
      </c>
      <c r="J17" s="108" t="s">
        <v>202</v>
      </c>
      <c r="K17" s="247">
        <f t="shared" ref="K17:K22" si="0">E17*G17*I17</f>
        <v>5174.3999999999996</v>
      </c>
      <c r="L17" s="108" t="s">
        <v>204</v>
      </c>
      <c r="M17" s="107"/>
      <c r="N17" s="107"/>
      <c r="O17" s="130"/>
      <c r="P17" s="123"/>
      <c r="Q17" s="123" t="s">
        <v>209</v>
      </c>
      <c r="R17" s="248">
        <f t="shared" ref="R17:R22" si="1">K17*M$24</f>
        <v>1552320</v>
      </c>
      <c r="S17" s="107"/>
      <c r="T17" s="152"/>
      <c r="U17" s="152"/>
      <c r="V17" s="152"/>
      <c r="W17" s="152"/>
      <c r="X17" s="152"/>
      <c r="Y17" s="152"/>
    </row>
    <row r="18" spans="1:25" ht="15.75" thickTop="1" thickBot="1" x14ac:dyDescent="0.2">
      <c r="A18" s="152"/>
      <c r="B18" s="107"/>
      <c r="C18" s="107"/>
      <c r="D18" s="116" t="s">
        <v>192</v>
      </c>
      <c r="E18" s="119">
        <v>4</v>
      </c>
      <c r="F18" s="108" t="s">
        <v>190</v>
      </c>
      <c r="G18" s="120">
        <v>2.88</v>
      </c>
      <c r="H18" s="121" t="s">
        <v>191</v>
      </c>
      <c r="I18" s="246">
        <f>E$12</f>
        <v>1540</v>
      </c>
      <c r="J18" s="108" t="s">
        <v>200</v>
      </c>
      <c r="K18" s="247">
        <f t="shared" si="0"/>
        <v>17740.8</v>
      </c>
      <c r="L18" s="108" t="s">
        <v>205</v>
      </c>
      <c r="M18" s="107"/>
      <c r="N18" s="107"/>
      <c r="O18" s="130"/>
      <c r="P18" s="123"/>
      <c r="Q18" s="123" t="s">
        <v>209</v>
      </c>
      <c r="R18" s="248">
        <f t="shared" si="1"/>
        <v>5322240</v>
      </c>
      <c r="S18" s="107"/>
      <c r="T18" s="152"/>
      <c r="U18" s="152"/>
      <c r="V18" s="152"/>
      <c r="W18" s="152"/>
      <c r="X18" s="152"/>
      <c r="Y18" s="152"/>
    </row>
    <row r="19" spans="1:25" ht="15.75" thickTop="1" thickBot="1" x14ac:dyDescent="0.2">
      <c r="A19" s="152"/>
      <c r="B19" s="107"/>
      <c r="C19" s="107"/>
      <c r="D19" s="116" t="s">
        <v>193</v>
      </c>
      <c r="E19" s="119">
        <v>2</v>
      </c>
      <c r="F19" s="108" t="s">
        <v>194</v>
      </c>
      <c r="G19" s="120">
        <f>G17+G18</f>
        <v>3.3</v>
      </c>
      <c r="H19" s="121" t="s">
        <v>191</v>
      </c>
      <c r="I19" s="246">
        <f>E$12</f>
        <v>1540</v>
      </c>
      <c r="J19" s="108" t="s">
        <v>202</v>
      </c>
      <c r="K19" s="247">
        <f t="shared" si="0"/>
        <v>10164</v>
      </c>
      <c r="L19" s="108" t="s">
        <v>205</v>
      </c>
      <c r="M19" s="107"/>
      <c r="N19" s="107"/>
      <c r="O19" s="130"/>
      <c r="P19" s="124"/>
      <c r="Q19" s="124" t="s">
        <v>211</v>
      </c>
      <c r="R19" s="249">
        <f t="shared" si="1"/>
        <v>3049200</v>
      </c>
      <c r="S19" s="107"/>
      <c r="T19" s="152"/>
      <c r="U19" s="152"/>
      <c r="V19" s="152"/>
      <c r="W19" s="152"/>
      <c r="X19" s="152"/>
      <c r="Y19" s="152"/>
    </row>
    <row r="20" spans="1:25" ht="15.75" thickTop="1" thickBot="1" x14ac:dyDescent="0.2">
      <c r="A20" s="152"/>
      <c r="B20" s="107"/>
      <c r="C20" s="107"/>
      <c r="D20" s="116" t="s">
        <v>195</v>
      </c>
      <c r="E20" s="119">
        <v>8</v>
      </c>
      <c r="F20" s="108" t="s">
        <v>190</v>
      </c>
      <c r="G20" s="120">
        <v>2.93</v>
      </c>
      <c r="H20" s="121" t="s">
        <v>191</v>
      </c>
      <c r="I20" s="246">
        <f>H$12</f>
        <v>660</v>
      </c>
      <c r="J20" s="108" t="s">
        <v>203</v>
      </c>
      <c r="K20" s="247">
        <f t="shared" si="0"/>
        <v>15470.400000000001</v>
      </c>
      <c r="L20" s="108" t="s">
        <v>204</v>
      </c>
      <c r="M20" s="107"/>
      <c r="N20" s="107"/>
      <c r="O20" s="130"/>
      <c r="P20" s="123"/>
      <c r="Q20" s="123" t="s">
        <v>212</v>
      </c>
      <c r="R20" s="248">
        <f t="shared" si="1"/>
        <v>4641120</v>
      </c>
      <c r="S20" s="107"/>
      <c r="T20" s="152"/>
      <c r="U20" s="152"/>
      <c r="V20" s="152"/>
      <c r="W20" s="152"/>
      <c r="X20" s="152"/>
      <c r="Y20" s="152"/>
    </row>
    <row r="21" spans="1:25" ht="15.75" thickTop="1" thickBot="1" x14ac:dyDescent="0.2">
      <c r="A21" s="152"/>
      <c r="B21" s="107"/>
      <c r="C21" s="107"/>
      <c r="D21" s="116" t="s">
        <v>196</v>
      </c>
      <c r="E21" s="119">
        <v>2</v>
      </c>
      <c r="F21" s="108" t="s">
        <v>190</v>
      </c>
      <c r="G21" s="120">
        <v>3.3</v>
      </c>
      <c r="H21" s="121" t="s">
        <v>191</v>
      </c>
      <c r="I21" s="246">
        <f>H$12</f>
        <v>660</v>
      </c>
      <c r="J21" s="108" t="s">
        <v>200</v>
      </c>
      <c r="K21" s="247">
        <f t="shared" si="0"/>
        <v>4356</v>
      </c>
      <c r="L21" s="108" t="s">
        <v>206</v>
      </c>
      <c r="M21" s="152"/>
      <c r="N21" s="107"/>
      <c r="O21" s="130"/>
      <c r="P21" s="124"/>
      <c r="Q21" s="124" t="s">
        <v>210</v>
      </c>
      <c r="R21" s="249">
        <f t="shared" si="1"/>
        <v>1306800</v>
      </c>
      <c r="S21" s="107"/>
      <c r="T21" s="152"/>
      <c r="U21" s="152"/>
      <c r="V21" s="152"/>
      <c r="W21" s="152"/>
      <c r="X21" s="152"/>
      <c r="Y21" s="152"/>
    </row>
    <row r="22" spans="1:25" ht="15.75" thickTop="1" thickBot="1" x14ac:dyDescent="0.2">
      <c r="A22" s="152"/>
      <c r="B22" s="107"/>
      <c r="C22" s="107"/>
      <c r="D22" s="116" t="s">
        <v>197</v>
      </c>
      <c r="E22" s="119">
        <v>2.5</v>
      </c>
      <c r="F22" s="108" t="s">
        <v>194</v>
      </c>
      <c r="G22" s="120">
        <v>3</v>
      </c>
      <c r="H22" s="121" t="s">
        <v>191</v>
      </c>
      <c r="I22" s="246">
        <f>$E9</f>
        <v>2200</v>
      </c>
      <c r="J22" s="108" t="s">
        <v>200</v>
      </c>
      <c r="K22" s="247">
        <f t="shared" si="0"/>
        <v>16500</v>
      </c>
      <c r="L22" s="108" t="s">
        <v>207</v>
      </c>
      <c r="M22" s="134"/>
      <c r="N22" s="107"/>
      <c r="O22" s="130"/>
      <c r="P22" s="124"/>
      <c r="Q22" s="124" t="s">
        <v>210</v>
      </c>
      <c r="R22" s="249">
        <f t="shared" si="1"/>
        <v>4950000</v>
      </c>
      <c r="S22" s="107"/>
      <c r="T22" s="152"/>
      <c r="U22" s="152"/>
      <c r="V22" s="152"/>
      <c r="W22" s="152"/>
      <c r="X22" s="152"/>
      <c r="Y22" s="152"/>
    </row>
    <row r="23" spans="1:25" ht="15" thickTop="1" x14ac:dyDescent="0.15">
      <c r="A23" s="152"/>
      <c r="B23" s="107"/>
      <c r="C23" s="107"/>
      <c r="D23" s="131"/>
      <c r="E23" s="134"/>
      <c r="F23" s="134"/>
      <c r="G23" s="134"/>
      <c r="H23" s="134"/>
      <c r="I23" s="134"/>
      <c r="J23" s="134"/>
      <c r="K23" s="134"/>
      <c r="L23" s="134"/>
      <c r="M23" s="108" t="s">
        <v>214</v>
      </c>
      <c r="N23" s="107"/>
      <c r="O23" s="130"/>
      <c r="P23" s="107"/>
      <c r="Q23" s="107"/>
      <c r="R23" s="107"/>
      <c r="S23" s="107"/>
      <c r="T23" s="152"/>
      <c r="U23" s="152"/>
      <c r="V23" s="152"/>
      <c r="W23" s="152"/>
      <c r="X23" s="152"/>
      <c r="Y23" s="152"/>
    </row>
    <row r="24" spans="1:25" ht="15" customHeight="1" x14ac:dyDescent="0.15">
      <c r="A24" s="152"/>
      <c r="B24" s="107"/>
      <c r="C24" s="125" t="s">
        <v>216</v>
      </c>
      <c r="D24" s="108"/>
      <c r="E24" s="108"/>
      <c r="F24" s="108"/>
      <c r="G24" s="108"/>
      <c r="H24" s="108"/>
      <c r="I24" s="108"/>
      <c r="J24" s="116" t="s">
        <v>218</v>
      </c>
      <c r="K24" s="247">
        <f>SUM(K17:K22)</f>
        <v>69405.600000000006</v>
      </c>
      <c r="L24" s="108" t="s">
        <v>220</v>
      </c>
      <c r="M24" s="120">
        <v>300</v>
      </c>
      <c r="N24" s="108" t="s">
        <v>222</v>
      </c>
      <c r="O24" s="250">
        <f>K24*M24</f>
        <v>20821680</v>
      </c>
      <c r="P24" s="108" t="s">
        <v>224</v>
      </c>
      <c r="Q24" s="108" t="s">
        <v>218</v>
      </c>
      <c r="R24" s="251">
        <f>SUM(R17:R23)</f>
        <v>20821680</v>
      </c>
      <c r="S24" s="107"/>
      <c r="T24" s="152"/>
      <c r="U24" s="152"/>
      <c r="V24" s="152"/>
      <c r="W24" s="152"/>
      <c r="X24" s="152"/>
      <c r="Y24" s="152"/>
    </row>
    <row r="25" spans="1:25" ht="14.25" x14ac:dyDescent="0.15">
      <c r="A25" s="152"/>
      <c r="B25" s="107"/>
      <c r="C25" s="107"/>
      <c r="D25" s="107"/>
      <c r="E25" s="107"/>
      <c r="F25" s="107"/>
      <c r="G25" s="107"/>
      <c r="H25" s="107"/>
      <c r="I25" s="107"/>
      <c r="J25" s="126" t="s">
        <v>225</v>
      </c>
      <c r="K25" s="252">
        <f>K24/$E$9</f>
        <v>31.548000000000002</v>
      </c>
      <c r="L25" s="108" t="s">
        <v>226</v>
      </c>
      <c r="M25" s="107"/>
      <c r="N25" s="126" t="s">
        <v>225</v>
      </c>
      <c r="O25" s="253">
        <f>O24/$E$10</f>
        <v>694.05600000000004</v>
      </c>
      <c r="P25" s="108" t="s">
        <v>489</v>
      </c>
      <c r="Q25" s="108"/>
      <c r="R25" s="107"/>
      <c r="S25" s="107"/>
      <c r="T25" s="152"/>
      <c r="U25" s="152"/>
      <c r="V25" s="152"/>
      <c r="W25" s="152"/>
      <c r="X25" s="152"/>
      <c r="Y25" s="152"/>
    </row>
    <row r="26" spans="1:25" ht="14.25" x14ac:dyDescent="0.15">
      <c r="A26" s="152"/>
      <c r="B26" s="107"/>
      <c r="C26" s="106" t="s">
        <v>227</v>
      </c>
      <c r="D26" s="107"/>
      <c r="E26" s="107"/>
      <c r="F26" s="107"/>
      <c r="G26" s="107"/>
      <c r="H26" s="107"/>
      <c r="I26" s="107"/>
      <c r="J26" s="126"/>
      <c r="K26" s="107"/>
      <c r="L26" s="107"/>
      <c r="M26" s="107"/>
      <c r="N26" s="126"/>
      <c r="O26" s="130"/>
      <c r="P26" s="107"/>
      <c r="Q26" s="107"/>
      <c r="R26" s="107"/>
      <c r="S26" s="107"/>
      <c r="T26" s="152"/>
      <c r="U26" s="152"/>
      <c r="V26" s="152"/>
      <c r="W26" s="152"/>
      <c r="X26" s="152"/>
      <c r="Y26" s="152"/>
    </row>
    <row r="27" spans="1:25" ht="24" customHeight="1" x14ac:dyDescent="0.15">
      <c r="A27" s="152"/>
      <c r="B27" s="107"/>
      <c r="C27" s="107"/>
      <c r="D27" s="107"/>
      <c r="E27" s="108" t="s">
        <v>244</v>
      </c>
      <c r="F27" s="108"/>
      <c r="G27" s="403" t="s">
        <v>228</v>
      </c>
      <c r="H27" s="397"/>
      <c r="I27" s="108" t="s">
        <v>230</v>
      </c>
      <c r="J27" s="126"/>
      <c r="K27" s="107"/>
      <c r="L27" s="107"/>
      <c r="M27" s="107"/>
      <c r="N27" s="126"/>
      <c r="O27" s="130"/>
      <c r="P27" s="107"/>
      <c r="Q27" s="107"/>
      <c r="R27" s="107"/>
      <c r="S27" s="107"/>
      <c r="T27" s="152"/>
      <c r="U27" s="152"/>
      <c r="V27" s="152"/>
      <c r="W27" s="152"/>
      <c r="X27" s="152"/>
      <c r="Y27" s="152"/>
    </row>
    <row r="28" spans="1:25" ht="14.25" customHeight="1" x14ac:dyDescent="0.15">
      <c r="A28" s="152"/>
      <c r="B28" s="107"/>
      <c r="C28" s="107"/>
      <c r="D28" s="116" t="s">
        <v>245</v>
      </c>
      <c r="E28" s="127">
        <f>E10</f>
        <v>30000</v>
      </c>
      <c r="F28" s="108" t="s">
        <v>490</v>
      </c>
      <c r="G28" s="120">
        <v>4.7000000000000002E-3</v>
      </c>
      <c r="H28" s="108" t="s">
        <v>491</v>
      </c>
      <c r="I28" s="246">
        <f>E28*G28</f>
        <v>141</v>
      </c>
      <c r="J28" s="128" t="s">
        <v>235</v>
      </c>
      <c r="K28" s="107"/>
      <c r="L28" s="107"/>
      <c r="M28" s="107"/>
      <c r="N28" s="126"/>
      <c r="O28" s="130"/>
      <c r="P28" s="107"/>
      <c r="Q28" s="107"/>
      <c r="R28" s="107"/>
      <c r="S28" s="107"/>
      <c r="T28" s="152"/>
      <c r="U28" s="152"/>
      <c r="V28" s="152"/>
      <c r="W28" s="152"/>
      <c r="X28" s="152"/>
      <c r="Y28" s="152"/>
    </row>
    <row r="29" spans="1:25" ht="14.25" x14ac:dyDescent="0.15">
      <c r="A29" s="152"/>
      <c r="B29" s="107"/>
      <c r="C29" s="107"/>
      <c r="D29" s="116" t="s">
        <v>239</v>
      </c>
      <c r="E29" s="127">
        <f>E10</f>
        <v>30000</v>
      </c>
      <c r="F29" s="108" t="s">
        <v>490</v>
      </c>
      <c r="G29" s="120">
        <v>2.5000000000000001E-3</v>
      </c>
      <c r="H29" s="108" t="s">
        <v>491</v>
      </c>
      <c r="I29" s="246">
        <f>E29*G29</f>
        <v>75</v>
      </c>
      <c r="J29" s="128" t="s">
        <v>235</v>
      </c>
      <c r="K29" s="107"/>
      <c r="L29" s="107"/>
      <c r="M29" s="107"/>
      <c r="N29" s="126"/>
      <c r="O29" s="130"/>
      <c r="P29" s="107"/>
      <c r="Q29" s="107"/>
      <c r="R29" s="107"/>
      <c r="S29" s="107"/>
      <c r="T29" s="152"/>
      <c r="U29" s="152"/>
      <c r="V29" s="152"/>
      <c r="W29" s="152"/>
      <c r="X29" s="152"/>
      <c r="Y29" s="152"/>
    </row>
    <row r="30" spans="1:25" ht="14.25" x14ac:dyDescent="0.15">
      <c r="A30" s="152"/>
      <c r="B30" s="107"/>
      <c r="C30" s="107"/>
      <c r="D30" s="116" t="s">
        <v>241</v>
      </c>
      <c r="E30" s="127">
        <f>E10</f>
        <v>30000</v>
      </c>
      <c r="F30" s="108" t="s">
        <v>490</v>
      </c>
      <c r="G30" s="120">
        <v>4.7000000000000002E-3</v>
      </c>
      <c r="H30" s="108" t="s">
        <v>491</v>
      </c>
      <c r="I30" s="246">
        <f>E30*G30</f>
        <v>141</v>
      </c>
      <c r="J30" s="128" t="s">
        <v>246</v>
      </c>
      <c r="K30" s="107"/>
      <c r="L30" s="107"/>
      <c r="M30" s="107"/>
      <c r="N30" s="126"/>
      <c r="O30" s="130"/>
      <c r="P30" s="107"/>
      <c r="Q30" s="107"/>
      <c r="R30" s="107"/>
      <c r="S30" s="107"/>
      <c r="T30" s="152"/>
      <c r="U30" s="152"/>
      <c r="V30" s="152"/>
      <c r="W30" s="152"/>
      <c r="X30" s="152"/>
      <c r="Y30" s="152"/>
    </row>
    <row r="31" spans="1:25" ht="14.25" x14ac:dyDescent="0.15">
      <c r="A31" s="152"/>
      <c r="B31" s="107"/>
      <c r="C31" s="107"/>
      <c r="D31" s="107"/>
      <c r="E31" s="107"/>
      <c r="F31" s="107"/>
      <c r="G31" s="107"/>
      <c r="H31" s="107"/>
      <c r="I31" s="107"/>
      <c r="J31" s="126"/>
      <c r="K31" s="107"/>
      <c r="L31" s="107"/>
      <c r="M31" s="107"/>
      <c r="N31" s="126"/>
      <c r="O31" s="130"/>
      <c r="P31" s="107"/>
      <c r="Q31" s="107"/>
      <c r="R31" s="107"/>
      <c r="S31" s="107"/>
      <c r="T31" s="152"/>
      <c r="U31" s="152"/>
      <c r="V31" s="152"/>
      <c r="W31" s="152"/>
      <c r="X31" s="152"/>
      <c r="Y31" s="152"/>
    </row>
    <row r="32" spans="1:25" ht="24" customHeight="1" x14ac:dyDescent="0.15">
      <c r="A32" s="152"/>
      <c r="B32" s="107"/>
      <c r="C32" s="107"/>
      <c r="D32" s="404" t="s">
        <v>229</v>
      </c>
      <c r="E32" s="405"/>
      <c r="F32" s="406" t="s">
        <v>242</v>
      </c>
      <c r="G32" s="407"/>
      <c r="H32" s="408"/>
      <c r="I32" s="108" t="s">
        <v>247</v>
      </c>
      <c r="J32" s="107"/>
      <c r="K32" s="107"/>
      <c r="L32" s="107"/>
      <c r="M32" s="107"/>
      <c r="N32" s="126"/>
      <c r="O32" s="130"/>
      <c r="P32" s="107"/>
      <c r="Q32" s="107"/>
      <c r="R32" s="107"/>
      <c r="S32" s="107"/>
      <c r="T32" s="152"/>
      <c r="U32" s="152"/>
      <c r="V32" s="152"/>
      <c r="W32" s="152"/>
      <c r="X32" s="152"/>
      <c r="Y32" s="152"/>
    </row>
    <row r="33" spans="1:25" ht="14.25" customHeight="1" x14ac:dyDescent="0.15">
      <c r="A33" s="152"/>
      <c r="B33" s="107"/>
      <c r="C33" s="107"/>
      <c r="D33" s="116" t="s">
        <v>245</v>
      </c>
      <c r="E33" s="107">
        <f>I28</f>
        <v>141</v>
      </c>
      <c r="F33" s="128" t="s">
        <v>236</v>
      </c>
      <c r="G33" s="129">
        <f>E17</f>
        <v>8</v>
      </c>
      <c r="H33" s="108" t="s">
        <v>240</v>
      </c>
      <c r="I33" s="120">
        <v>3</v>
      </c>
      <c r="J33" s="121" t="s">
        <v>237</v>
      </c>
      <c r="K33" s="254">
        <f>E33*G33*I33</f>
        <v>3384</v>
      </c>
      <c r="L33" s="108" t="s">
        <v>238</v>
      </c>
      <c r="M33" s="107"/>
      <c r="N33" s="126"/>
      <c r="O33" s="130"/>
      <c r="P33" s="107"/>
      <c r="Q33" s="123" t="s">
        <v>209</v>
      </c>
      <c r="R33" s="248">
        <f>K33*M$36</f>
        <v>812160</v>
      </c>
      <c r="S33" s="107"/>
      <c r="T33" s="152"/>
      <c r="U33" s="152"/>
      <c r="V33" s="152"/>
      <c r="W33" s="152"/>
      <c r="X33" s="152"/>
      <c r="Y33" s="152"/>
    </row>
    <row r="34" spans="1:25" ht="14.25" x14ac:dyDescent="0.15">
      <c r="A34" s="152"/>
      <c r="B34" s="107"/>
      <c r="C34" s="107"/>
      <c r="D34" s="116" t="s">
        <v>248</v>
      </c>
      <c r="E34" s="107">
        <f>I29</f>
        <v>75</v>
      </c>
      <c r="F34" s="128" t="s">
        <v>236</v>
      </c>
      <c r="G34" s="129">
        <f>E18</f>
        <v>4</v>
      </c>
      <c r="H34" s="108" t="s">
        <v>240</v>
      </c>
      <c r="I34" s="120">
        <v>3</v>
      </c>
      <c r="J34" s="121" t="s">
        <v>237</v>
      </c>
      <c r="K34" s="254">
        <f>E34*G34*I34</f>
        <v>900</v>
      </c>
      <c r="L34" s="108" t="s">
        <v>238</v>
      </c>
      <c r="M34" s="107"/>
      <c r="N34" s="126"/>
      <c r="O34" s="130"/>
      <c r="P34" s="107"/>
      <c r="Q34" s="123" t="s">
        <v>209</v>
      </c>
      <c r="R34" s="248">
        <f>K34*M$36</f>
        <v>216000</v>
      </c>
      <c r="S34" s="107"/>
      <c r="T34" s="152"/>
      <c r="U34" s="152"/>
      <c r="V34" s="152"/>
      <c r="W34" s="152"/>
      <c r="X34" s="152"/>
      <c r="Y34" s="152"/>
    </row>
    <row r="35" spans="1:25" ht="14.25" x14ac:dyDescent="0.15">
      <c r="A35" s="152"/>
      <c r="B35" s="107"/>
      <c r="C35" s="107"/>
      <c r="D35" s="116" t="s">
        <v>241</v>
      </c>
      <c r="E35" s="107">
        <f>I30</f>
        <v>141</v>
      </c>
      <c r="F35" s="128" t="s">
        <v>236</v>
      </c>
      <c r="G35" s="129">
        <f>E19</f>
        <v>2</v>
      </c>
      <c r="H35" s="108" t="s">
        <v>243</v>
      </c>
      <c r="I35" s="120">
        <v>3</v>
      </c>
      <c r="J35" s="121" t="s">
        <v>237</v>
      </c>
      <c r="K35" s="254">
        <f>E35*G35*I35</f>
        <v>846</v>
      </c>
      <c r="L35" s="108" t="s">
        <v>238</v>
      </c>
      <c r="M35" s="108" t="s">
        <v>214</v>
      </c>
      <c r="N35" s="107"/>
      <c r="O35" s="130"/>
      <c r="P35" s="107"/>
      <c r="Q35" s="124" t="s">
        <v>211</v>
      </c>
      <c r="R35" s="249">
        <f>K35*M$36</f>
        <v>203040</v>
      </c>
      <c r="S35" s="107"/>
      <c r="T35" s="152"/>
      <c r="U35" s="152"/>
      <c r="V35" s="152"/>
      <c r="W35" s="152"/>
      <c r="X35" s="152"/>
      <c r="Y35" s="152"/>
    </row>
    <row r="36" spans="1:25" ht="14.25" x14ac:dyDescent="0.15">
      <c r="A36" s="152"/>
      <c r="B36" s="107"/>
      <c r="C36" s="107"/>
      <c r="D36" s="107"/>
      <c r="E36" s="107"/>
      <c r="F36" s="107"/>
      <c r="G36" s="107"/>
      <c r="H36" s="107"/>
      <c r="I36" s="107"/>
      <c r="J36" s="116" t="s">
        <v>218</v>
      </c>
      <c r="K36" s="247">
        <f>SUM(K33:K35)</f>
        <v>5130</v>
      </c>
      <c r="L36" s="108" t="s">
        <v>219</v>
      </c>
      <c r="M36" s="120">
        <v>240</v>
      </c>
      <c r="N36" s="108" t="s">
        <v>221</v>
      </c>
      <c r="O36" s="250">
        <f>K36*M36</f>
        <v>1231200</v>
      </c>
      <c r="P36" s="108" t="s">
        <v>223</v>
      </c>
      <c r="Q36" s="108" t="s">
        <v>217</v>
      </c>
      <c r="R36" s="251">
        <f>SUM(R33:R35)</f>
        <v>1231200</v>
      </c>
      <c r="S36" s="107"/>
      <c r="T36" s="255">
        <f>(O24+O36)/E9/M36</f>
        <v>41.766818181818181</v>
      </c>
      <c r="U36" s="132" t="s">
        <v>255</v>
      </c>
      <c r="V36" s="152"/>
      <c r="W36" s="152"/>
      <c r="X36" s="152"/>
      <c r="Y36" s="152"/>
    </row>
    <row r="37" spans="1:25" ht="14.25" x14ac:dyDescent="0.15">
      <c r="A37" s="152"/>
      <c r="B37" s="107"/>
      <c r="C37" s="107"/>
      <c r="D37" s="107"/>
      <c r="E37" s="107"/>
      <c r="F37" s="107"/>
      <c r="G37" s="107"/>
      <c r="H37" s="107"/>
      <c r="I37" s="107"/>
      <c r="J37" s="126"/>
      <c r="K37" s="107"/>
      <c r="L37" s="107"/>
      <c r="M37" s="107"/>
      <c r="N37" s="126"/>
      <c r="O37" s="130"/>
      <c r="P37" s="107"/>
      <c r="Q37" s="107"/>
      <c r="R37" s="107"/>
      <c r="S37" s="107"/>
      <c r="T37" s="152"/>
      <c r="U37" s="152"/>
      <c r="V37" s="152"/>
      <c r="W37" s="152"/>
      <c r="X37" s="152"/>
      <c r="Y37" s="152"/>
    </row>
    <row r="38" spans="1:25" ht="24" customHeight="1" thickBot="1" x14ac:dyDescent="0.2">
      <c r="A38" s="152"/>
      <c r="B38" s="107"/>
      <c r="C38" s="114" t="s">
        <v>249</v>
      </c>
      <c r="D38" s="107"/>
      <c r="E38" s="107"/>
      <c r="F38" s="107"/>
      <c r="G38" s="396" t="s">
        <v>250</v>
      </c>
      <c r="H38" s="397"/>
      <c r="I38" s="351" t="s">
        <v>251</v>
      </c>
      <c r="J38" s="107"/>
      <c r="K38" s="107"/>
      <c r="L38" s="107"/>
      <c r="M38" s="108" t="s">
        <v>214</v>
      </c>
      <c r="N38" s="107"/>
      <c r="O38" s="130"/>
      <c r="P38" s="107"/>
      <c r="Q38" s="107"/>
      <c r="R38" s="107"/>
      <c r="S38" s="107"/>
      <c r="T38" s="152"/>
      <c r="U38" s="152"/>
      <c r="V38" s="152"/>
      <c r="W38" s="152"/>
      <c r="X38" s="152"/>
      <c r="Y38" s="152"/>
    </row>
    <row r="39" spans="1:25" ht="15.75" thickTop="1" thickBot="1" x14ac:dyDescent="0.2">
      <c r="A39" s="152"/>
      <c r="B39" s="107"/>
      <c r="C39" s="107"/>
      <c r="D39" s="131"/>
      <c r="E39" s="107"/>
      <c r="F39" s="107"/>
      <c r="G39" s="120">
        <v>35</v>
      </c>
      <c r="H39" s="351" t="s">
        <v>252</v>
      </c>
      <c r="I39" s="117">
        <v>800</v>
      </c>
      <c r="J39" s="351" t="s">
        <v>253</v>
      </c>
      <c r="K39" s="246">
        <f>G39*I39</f>
        <v>28000</v>
      </c>
      <c r="L39" s="108" t="s">
        <v>220</v>
      </c>
      <c r="M39" s="120">
        <v>240</v>
      </c>
      <c r="N39" s="108" t="s">
        <v>222</v>
      </c>
      <c r="O39" s="250">
        <f>K39*M39</f>
        <v>6720000</v>
      </c>
      <c r="P39" s="108" t="s">
        <v>224</v>
      </c>
      <c r="Q39" s="124" t="s">
        <v>210</v>
      </c>
      <c r="R39" s="256">
        <f>K39*M39</f>
        <v>6720000</v>
      </c>
      <c r="S39" s="107"/>
      <c r="T39" s="152"/>
      <c r="U39" s="152"/>
      <c r="V39" s="152"/>
      <c r="W39" s="152"/>
      <c r="X39" s="152"/>
      <c r="Y39" s="152"/>
    </row>
    <row r="40" spans="1:25" ht="15" thickTop="1" x14ac:dyDescent="0.15">
      <c r="A40" s="152"/>
      <c r="B40" s="107"/>
      <c r="C40" s="107"/>
      <c r="D40" s="131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52"/>
      <c r="U40" s="152"/>
      <c r="V40" s="152"/>
      <c r="W40" s="152"/>
      <c r="X40" s="152"/>
      <c r="Y40" s="152"/>
    </row>
    <row r="41" spans="1:25" ht="14.25" x14ac:dyDescent="0.15">
      <c r="A41" s="152"/>
      <c r="B41" s="107"/>
      <c r="C41" s="134"/>
      <c r="D41" s="257"/>
      <c r="E41" s="134"/>
      <c r="F41" s="134"/>
      <c r="G41" s="134"/>
      <c r="H41" s="134"/>
      <c r="I41" s="258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52"/>
      <c r="U41" s="152"/>
      <c r="V41" s="152"/>
      <c r="W41" s="152"/>
      <c r="X41" s="152"/>
      <c r="Y41" s="152"/>
    </row>
    <row r="42" spans="1:25" ht="14.25" x14ac:dyDescent="0.15">
      <c r="A42" s="152"/>
      <c r="B42" s="107"/>
      <c r="C42" s="134"/>
      <c r="D42" s="259"/>
      <c r="E42" s="134"/>
      <c r="F42" s="134"/>
      <c r="G42" s="134"/>
      <c r="H42" s="260"/>
      <c r="I42" s="261"/>
      <c r="J42" s="262"/>
      <c r="K42" s="134"/>
      <c r="L42" s="134"/>
      <c r="M42" s="134"/>
      <c r="N42" s="134"/>
      <c r="O42" s="263"/>
      <c r="P42" s="134"/>
      <c r="Q42" s="259"/>
      <c r="R42" s="264"/>
      <c r="S42" s="134"/>
      <c r="T42" s="152"/>
      <c r="U42" s="152"/>
      <c r="V42" s="152"/>
      <c r="W42" s="152"/>
      <c r="X42" s="152"/>
      <c r="Y42" s="152"/>
    </row>
    <row r="43" spans="1:25" ht="14.25" x14ac:dyDescent="0.15">
      <c r="A43" s="152"/>
      <c r="B43" s="107"/>
      <c r="C43" s="107"/>
      <c r="D43" s="107"/>
      <c r="E43" s="107"/>
      <c r="F43" s="107"/>
      <c r="G43" s="107"/>
      <c r="H43" s="107"/>
      <c r="I43" s="147"/>
      <c r="J43" s="107"/>
      <c r="K43" s="107"/>
      <c r="L43" s="107"/>
      <c r="M43" s="265"/>
      <c r="N43" s="107"/>
      <c r="O43" s="130"/>
      <c r="P43" s="107"/>
      <c r="Q43" s="107"/>
      <c r="R43" s="107"/>
      <c r="S43" s="107"/>
      <c r="T43" s="152"/>
      <c r="U43" s="152"/>
      <c r="V43" s="152"/>
      <c r="W43" s="152"/>
      <c r="X43" s="152"/>
      <c r="Y43" s="152"/>
    </row>
    <row r="44" spans="1:25" ht="14.25" x14ac:dyDescent="0.15">
      <c r="A44" s="152"/>
      <c r="B44" s="106" t="s">
        <v>257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33"/>
      <c r="M44" s="134"/>
      <c r="N44" s="107"/>
      <c r="O44" s="130"/>
      <c r="P44" s="107"/>
      <c r="Q44" s="107"/>
      <c r="R44" s="107"/>
      <c r="S44" s="107"/>
      <c r="T44" s="152"/>
      <c r="U44" s="152"/>
      <c r="V44" s="152"/>
      <c r="W44" s="152"/>
      <c r="X44" s="152"/>
      <c r="Y44" s="152"/>
    </row>
    <row r="45" spans="1:25" ht="14.25" x14ac:dyDescent="0.15">
      <c r="A45" s="152"/>
      <c r="B45" s="107"/>
      <c r="C45" s="107"/>
      <c r="D45" s="107"/>
      <c r="E45" s="107"/>
      <c r="F45" s="107"/>
      <c r="G45" s="107"/>
      <c r="H45" s="107"/>
      <c r="I45" s="107"/>
      <c r="J45" s="131"/>
      <c r="K45" s="135"/>
      <c r="L45" s="107"/>
      <c r="M45" s="135"/>
      <c r="N45" s="124" t="s">
        <v>210</v>
      </c>
      <c r="O45" s="266">
        <f>R19+R21+R22+R35+R39</f>
        <v>16229040</v>
      </c>
      <c r="P45" s="108" t="s">
        <v>258</v>
      </c>
      <c r="Q45" s="108" t="s">
        <v>259</v>
      </c>
      <c r="R45" s="107"/>
      <c r="S45" s="107"/>
      <c r="T45" s="152"/>
      <c r="U45" s="152"/>
      <c r="V45" s="152"/>
      <c r="W45" s="152"/>
      <c r="X45" s="152"/>
      <c r="Y45" s="152"/>
    </row>
    <row r="46" spans="1:25" ht="15" thickBot="1" x14ac:dyDescent="0.2">
      <c r="A46" s="152"/>
      <c r="B46" s="107"/>
      <c r="C46" s="107"/>
      <c r="D46" s="107"/>
      <c r="E46" s="107"/>
      <c r="F46" s="107"/>
      <c r="G46" s="107"/>
      <c r="H46" s="107"/>
      <c r="I46" s="107"/>
      <c r="J46" s="136"/>
      <c r="K46" s="137"/>
      <c r="L46" s="107"/>
      <c r="M46" s="137"/>
      <c r="N46" s="123" t="s">
        <v>208</v>
      </c>
      <c r="O46" s="267">
        <f>R17+R18+R20+R33+R34</f>
        <v>12543840</v>
      </c>
      <c r="P46" s="108" t="s">
        <v>258</v>
      </c>
      <c r="Q46" s="138" t="s">
        <v>260</v>
      </c>
      <c r="R46" s="107"/>
      <c r="S46" s="107"/>
      <c r="T46" s="152"/>
      <c r="U46" s="152"/>
      <c r="V46" s="152"/>
      <c r="W46" s="152"/>
      <c r="X46" s="152"/>
      <c r="Y46" s="152"/>
    </row>
    <row r="47" spans="1:25" ht="15.75" thickTop="1" thickBot="1" x14ac:dyDescent="0.2">
      <c r="A47" s="152"/>
      <c r="B47" s="107"/>
      <c r="C47" s="107"/>
      <c r="D47" s="107"/>
      <c r="E47" s="107"/>
      <c r="F47" s="107"/>
      <c r="G47" s="107"/>
      <c r="H47" s="107"/>
      <c r="I47" s="107"/>
      <c r="J47" s="136"/>
      <c r="K47" s="107"/>
      <c r="L47" s="133"/>
      <c r="M47" s="139"/>
      <c r="N47" s="140" t="s">
        <v>261</v>
      </c>
      <c r="O47" s="268">
        <f>O24+O36+O39</f>
        <v>28772880</v>
      </c>
      <c r="P47" s="141" t="s">
        <v>258</v>
      </c>
      <c r="Q47" s="142" t="s">
        <v>263</v>
      </c>
      <c r="R47" s="269"/>
      <c r="S47" s="107"/>
      <c r="T47" s="255">
        <f>O47/E9/M39</f>
        <v>54.494090909090907</v>
      </c>
      <c r="U47" s="132" t="s">
        <v>256</v>
      </c>
      <c r="V47" s="152"/>
      <c r="W47" s="152"/>
      <c r="X47" s="152"/>
      <c r="Y47" s="152"/>
    </row>
    <row r="48" spans="1:25" ht="15.75" thickTop="1" thickBot="1" x14ac:dyDescent="0.2">
      <c r="A48" s="152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33"/>
      <c r="M48" s="143"/>
      <c r="N48" s="144" t="s">
        <v>18</v>
      </c>
      <c r="O48" s="270">
        <f>O47/$E$10</f>
        <v>959.096</v>
      </c>
      <c r="P48" s="145" t="s">
        <v>265</v>
      </c>
      <c r="Q48" s="146"/>
      <c r="R48" s="269"/>
      <c r="S48" s="107"/>
      <c r="T48" s="152"/>
      <c r="U48" s="152"/>
      <c r="V48" s="152"/>
      <c r="W48" s="152"/>
      <c r="X48" s="152"/>
      <c r="Y48" s="152"/>
    </row>
    <row r="49" spans="1:25" ht="15.75" thickTop="1" thickBot="1" x14ac:dyDescent="0.2">
      <c r="A49" s="152"/>
      <c r="B49" s="106" t="s">
        <v>266</v>
      </c>
      <c r="C49" s="106" t="s">
        <v>267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47"/>
      <c r="N49" s="107"/>
      <c r="O49" s="130"/>
      <c r="P49" s="107"/>
      <c r="Q49" s="147"/>
      <c r="R49" s="107"/>
      <c r="S49" s="107"/>
      <c r="T49" s="152"/>
      <c r="U49" s="152"/>
      <c r="V49" s="152"/>
      <c r="W49" s="152"/>
      <c r="X49" s="152"/>
      <c r="Y49" s="152"/>
    </row>
    <row r="50" spans="1:25" ht="15.75" thickTop="1" thickBot="1" x14ac:dyDescent="0.2">
      <c r="A50" s="152"/>
      <c r="B50" s="108"/>
      <c r="C50" s="108" t="s">
        <v>269</v>
      </c>
      <c r="D50" s="107"/>
      <c r="E50" s="107"/>
      <c r="F50" s="107"/>
      <c r="G50" s="107"/>
      <c r="H50" s="117">
        <v>20</v>
      </c>
      <c r="I50" s="107" t="s">
        <v>270</v>
      </c>
      <c r="J50" s="107"/>
      <c r="K50" s="107"/>
      <c r="L50" s="107"/>
      <c r="M50" s="147"/>
      <c r="N50" s="116" t="s">
        <v>271</v>
      </c>
      <c r="O50" s="250">
        <f>O47*H50/100</f>
        <v>5754576</v>
      </c>
      <c r="P50" s="108" t="s">
        <v>258</v>
      </c>
      <c r="Q50" s="108" t="s">
        <v>273</v>
      </c>
      <c r="R50" s="107"/>
      <c r="S50" s="107"/>
      <c r="T50" s="152"/>
      <c r="U50" s="152"/>
      <c r="V50" s="152"/>
      <c r="W50" s="152"/>
      <c r="X50" s="152"/>
      <c r="Y50" s="152"/>
    </row>
    <row r="51" spans="1:25" ht="15" thickTop="1" x14ac:dyDescent="0.15">
      <c r="A51" s="152"/>
      <c r="B51" s="108"/>
      <c r="C51" s="108" t="s">
        <v>274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47"/>
      <c r="N51" s="116" t="s">
        <v>275</v>
      </c>
      <c r="O51" s="250">
        <f>IF(O50&lt;O46,O50,O46)</f>
        <v>5754576</v>
      </c>
      <c r="P51" s="108" t="s">
        <v>258</v>
      </c>
      <c r="Q51" s="108" t="s">
        <v>277</v>
      </c>
      <c r="R51" s="107"/>
      <c r="S51" s="107"/>
      <c r="T51" s="152"/>
      <c r="U51" s="152"/>
      <c r="V51" s="152"/>
      <c r="W51" s="152"/>
      <c r="X51" s="152"/>
      <c r="Y51" s="152"/>
    </row>
    <row r="52" spans="1:25" ht="14.25" x14ac:dyDescent="0.15">
      <c r="A52" s="152"/>
      <c r="B52" s="108"/>
      <c r="C52" s="108" t="s">
        <v>278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34"/>
      <c r="N52" s="107"/>
      <c r="O52" s="130"/>
      <c r="P52" s="107"/>
      <c r="Q52" s="107"/>
      <c r="R52" s="107"/>
      <c r="S52" s="107"/>
      <c r="T52" s="152"/>
      <c r="U52" s="152"/>
      <c r="V52" s="152"/>
      <c r="W52" s="152"/>
      <c r="X52" s="152"/>
      <c r="Y52" s="152"/>
    </row>
    <row r="53" spans="1:25" ht="14.25" x14ac:dyDescent="0.15">
      <c r="A53" s="152"/>
      <c r="B53" s="107"/>
      <c r="C53" s="107"/>
      <c r="D53" s="107"/>
      <c r="E53" s="107"/>
      <c r="F53" s="107"/>
      <c r="G53" s="107"/>
      <c r="H53" s="107"/>
      <c r="I53" s="107"/>
      <c r="J53" s="131"/>
      <c r="K53" s="107"/>
      <c r="L53" s="107"/>
      <c r="M53" s="107"/>
      <c r="N53" s="124" t="s">
        <v>279</v>
      </c>
      <c r="O53" s="271">
        <f>O45</f>
        <v>16229040</v>
      </c>
      <c r="P53" s="108" t="s">
        <v>258</v>
      </c>
      <c r="Q53" s="138" t="s">
        <v>280</v>
      </c>
      <c r="R53" s="107"/>
      <c r="S53" s="107"/>
      <c r="T53" s="152"/>
      <c r="U53" s="152"/>
      <c r="V53" s="152"/>
      <c r="W53" s="152"/>
      <c r="X53" s="152"/>
      <c r="Y53" s="152"/>
    </row>
    <row r="54" spans="1:25" ht="15" thickBot="1" x14ac:dyDescent="0.2">
      <c r="A54" s="152"/>
      <c r="B54" s="107"/>
      <c r="C54" s="107"/>
      <c r="D54" s="107"/>
      <c r="E54" s="107"/>
      <c r="F54" s="107"/>
      <c r="G54" s="126"/>
      <c r="H54" s="107"/>
      <c r="I54" s="107"/>
      <c r="J54" s="136"/>
      <c r="K54" s="107"/>
      <c r="L54" s="107"/>
      <c r="M54" s="107"/>
      <c r="N54" s="123" t="s">
        <v>282</v>
      </c>
      <c r="O54" s="272">
        <f>O46-O51</f>
        <v>6789264</v>
      </c>
      <c r="P54" s="121" t="s">
        <v>258</v>
      </c>
      <c r="Q54" s="148" t="s">
        <v>283</v>
      </c>
      <c r="R54" s="107"/>
      <c r="S54" s="107"/>
      <c r="T54" s="152"/>
      <c r="U54" s="152"/>
      <c r="V54" s="152"/>
      <c r="W54" s="152"/>
      <c r="X54" s="152"/>
      <c r="Y54" s="152"/>
    </row>
    <row r="55" spans="1:25" ht="15.75" thickTop="1" thickBot="1" x14ac:dyDescent="0.2">
      <c r="A55" s="152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49" t="s">
        <v>67</v>
      </c>
      <c r="O55" s="273">
        <f>SUM(O53:O54)</f>
        <v>23018304</v>
      </c>
      <c r="P55" s="150" t="s">
        <v>258</v>
      </c>
      <c r="Q55" s="151"/>
      <c r="R55" s="152"/>
      <c r="S55" s="107"/>
      <c r="T55" s="152"/>
      <c r="U55" s="152"/>
      <c r="V55" s="152"/>
      <c r="W55" s="152"/>
      <c r="X55" s="152"/>
      <c r="Y55" s="152"/>
    </row>
    <row r="56" spans="1:25" ht="15.75" thickTop="1" thickBot="1" x14ac:dyDescent="0.2">
      <c r="A56" s="152"/>
      <c r="B56" s="107"/>
      <c r="C56" s="152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53" t="s">
        <v>18</v>
      </c>
      <c r="O56" s="274">
        <f>O55/$E$10</f>
        <v>767.27679999999998</v>
      </c>
      <c r="P56" s="154" t="s">
        <v>284</v>
      </c>
      <c r="Q56" s="155"/>
      <c r="R56" s="269"/>
      <c r="S56" s="107"/>
      <c r="T56" s="152"/>
      <c r="U56" s="152"/>
      <c r="V56" s="152"/>
      <c r="W56" s="152"/>
      <c r="X56" s="152"/>
      <c r="Y56" s="152"/>
    </row>
    <row r="57" spans="1:25" ht="15" thickTop="1" x14ac:dyDescent="0.15">
      <c r="A57" s="152"/>
      <c r="B57" s="107"/>
      <c r="C57" s="108" t="s">
        <v>285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275"/>
      <c r="O57" s="276"/>
      <c r="P57" s="277"/>
      <c r="Q57" s="278"/>
      <c r="R57" s="107"/>
      <c r="S57" s="107"/>
      <c r="T57" s="152"/>
      <c r="U57" s="152"/>
      <c r="V57" s="152"/>
      <c r="W57" s="152"/>
      <c r="X57" s="152"/>
      <c r="Y57" s="152"/>
    </row>
    <row r="58" spans="1:25" ht="14.25" x14ac:dyDescent="0.15">
      <c r="A58" s="152"/>
      <c r="B58" s="107"/>
      <c r="C58" s="108" t="s">
        <v>286</v>
      </c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30"/>
      <c r="P58" s="107"/>
      <c r="Q58" s="107"/>
      <c r="R58" s="107"/>
      <c r="S58" s="107"/>
      <c r="T58" s="152"/>
      <c r="U58" s="152"/>
      <c r="V58" s="152"/>
      <c r="W58" s="152"/>
      <c r="X58" s="152"/>
      <c r="Y58" s="152"/>
    </row>
    <row r="59" spans="1:25" ht="14.25" x14ac:dyDescent="0.15">
      <c r="A59" s="152"/>
      <c r="B59" s="107"/>
      <c r="C59" s="108" t="s">
        <v>287</v>
      </c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30"/>
      <c r="P59" s="107"/>
      <c r="Q59" s="107"/>
      <c r="R59" s="107"/>
      <c r="S59" s="107"/>
      <c r="T59" s="152"/>
      <c r="U59" s="152"/>
      <c r="V59" s="152"/>
      <c r="W59" s="152"/>
      <c r="X59" s="152"/>
      <c r="Y59" s="152"/>
    </row>
    <row r="60" spans="1:25" ht="14.25" x14ac:dyDescent="0.15">
      <c r="A60" s="152"/>
      <c r="B60" s="107"/>
      <c r="C60" s="108" t="s">
        <v>288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30"/>
      <c r="P60" s="107"/>
      <c r="Q60" s="107"/>
      <c r="R60" s="107"/>
      <c r="S60" s="107"/>
      <c r="T60" s="152"/>
      <c r="U60" s="152"/>
      <c r="V60" s="152"/>
      <c r="W60" s="152"/>
      <c r="X60" s="152"/>
      <c r="Y60" s="152"/>
    </row>
    <row r="61" spans="1:25" ht="14.25" x14ac:dyDescent="0.15">
      <c r="A61" s="152"/>
      <c r="B61" s="107"/>
      <c r="C61" s="108" t="s">
        <v>289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30"/>
      <c r="P61" s="107"/>
      <c r="Q61" s="107"/>
      <c r="R61" s="107"/>
      <c r="S61" s="107"/>
      <c r="T61" s="152"/>
      <c r="U61" s="152"/>
      <c r="V61" s="152"/>
      <c r="W61" s="152"/>
      <c r="X61" s="152"/>
      <c r="Y61" s="152"/>
    </row>
    <row r="62" spans="1:25" ht="14.25" x14ac:dyDescent="0.15">
      <c r="A62" s="152"/>
      <c r="B62" s="107"/>
      <c r="C62" s="156" t="s">
        <v>290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30"/>
      <c r="P62" s="107"/>
      <c r="Q62" s="107"/>
      <c r="R62" s="107"/>
      <c r="S62" s="107"/>
      <c r="T62" s="152"/>
      <c r="U62" s="152"/>
      <c r="V62" s="152"/>
      <c r="W62" s="152"/>
      <c r="X62" s="152"/>
      <c r="Y62" s="152"/>
    </row>
    <row r="63" spans="1:25" ht="14.25" x14ac:dyDescent="0.15">
      <c r="A63" s="152"/>
      <c r="B63" s="152"/>
      <c r="C63" s="157" t="s">
        <v>291</v>
      </c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243"/>
      <c r="P63" s="152"/>
      <c r="Q63" s="152"/>
      <c r="R63" s="152"/>
      <c r="S63" s="152"/>
      <c r="T63" s="152"/>
      <c r="U63" s="152"/>
      <c r="V63" s="152"/>
      <c r="W63" s="152"/>
      <c r="X63" s="152"/>
      <c r="Y63" s="152"/>
    </row>
    <row r="64" spans="1:25" ht="14.25" x14ac:dyDescent="0.15">
      <c r="A64" s="152"/>
      <c r="B64" s="152"/>
      <c r="C64" s="157" t="s">
        <v>292</v>
      </c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243"/>
      <c r="P64" s="152"/>
      <c r="Q64" s="152"/>
      <c r="R64" s="152"/>
      <c r="S64" s="152"/>
      <c r="T64" s="152"/>
      <c r="U64" s="152"/>
      <c r="V64" s="152"/>
      <c r="W64" s="152"/>
      <c r="X64" s="152"/>
      <c r="Y64" s="152"/>
    </row>
    <row r="65" spans="3:3" x14ac:dyDescent="0.15">
      <c r="C65" s="108"/>
    </row>
    <row r="66" spans="3:3" x14ac:dyDescent="0.15">
      <c r="C66" s="108"/>
    </row>
    <row r="67" spans="3:3" x14ac:dyDescent="0.15">
      <c r="C67" s="108"/>
    </row>
    <row r="68" spans="3:3" x14ac:dyDescent="0.15">
      <c r="C68" s="108"/>
    </row>
    <row r="69" spans="3:3" x14ac:dyDescent="0.15">
      <c r="C69" s="108"/>
    </row>
    <row r="70" spans="3:3" x14ac:dyDescent="0.15">
      <c r="C70" s="156"/>
    </row>
    <row r="71" spans="3:3" x14ac:dyDescent="0.15">
      <c r="C71" s="157"/>
    </row>
    <row r="72" spans="3:3" x14ac:dyDescent="0.15">
      <c r="C72" s="157"/>
    </row>
  </sheetData>
  <sheetProtection algorithmName="SHA-512" hashValue="AVCceT5n1qi1Ti/ed9iwp+I2H9NJHNVZ17EGTMX8ZHoilNnZITW1//nD6ai8Q/jvMwo/GXOmMDy6Lzti8rBY2w==" saltValue="4XsnuNjcXmi9TXaw9KJvNw==" spinCount="100000" sheet="1" objects="1" scenarios="1"/>
  <mergeCells count="6">
    <mergeCell ref="G38:H38"/>
    <mergeCell ref="C16:E16"/>
    <mergeCell ref="G16:H16"/>
    <mergeCell ref="G27:H27"/>
    <mergeCell ref="D32:E32"/>
    <mergeCell ref="F32:H32"/>
  </mergeCells>
  <phoneticPr fontId="2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zoomScaleSheetLayoutView="100" workbookViewId="0">
      <selection activeCell="E10" sqref="E10"/>
    </sheetView>
  </sheetViews>
  <sheetFormatPr defaultColWidth="0" defaultRowHeight="13.5" zeroHeight="1" x14ac:dyDescent="0.15"/>
  <cols>
    <col min="1" max="1" width="1.125" customWidth="1"/>
    <col min="2" max="2" width="9" customWidth="1"/>
    <col min="3" max="3" width="24.875" customWidth="1"/>
    <col min="4" max="11" width="10" customWidth="1"/>
    <col min="12" max="12" width="1.5" customWidth="1"/>
    <col min="13" max="15" width="9" customWidth="1"/>
    <col min="16" max="16" width="9" hidden="1" customWidth="1"/>
    <col min="17" max="18" width="0" hidden="1" customWidth="1"/>
    <col min="19" max="16384" width="9" hidden="1"/>
  </cols>
  <sheetData>
    <row r="1" spans="1:15" ht="15" x14ac:dyDescent="0.25">
      <c r="A1" s="158" t="s">
        <v>533</v>
      </c>
      <c r="B1" s="1"/>
      <c r="C1" s="1"/>
      <c r="D1" s="158"/>
      <c r="E1" s="158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x14ac:dyDescent="0.2">
      <c r="A2" s="352"/>
      <c r="B2" s="352" t="s">
        <v>293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x14ac:dyDescent="0.2">
      <c r="A3" s="352"/>
      <c r="B3" s="352" t="s">
        <v>294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5">
      <c r="A4" s="1"/>
      <c r="B4" s="159" t="s">
        <v>295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 x14ac:dyDescent="0.2">
      <c r="A5" s="1"/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5" ht="14.25" x14ac:dyDescent="0.2">
      <c r="A6" s="1"/>
      <c r="B6" s="161"/>
      <c r="C6" s="99"/>
      <c r="D6" s="162"/>
      <c r="E6" s="161" t="s">
        <v>296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15" ht="14.25" x14ac:dyDescent="0.2">
      <c r="A7" s="1"/>
      <c r="B7" s="161"/>
      <c r="C7" s="99"/>
      <c r="D7" s="163"/>
      <c r="E7" s="161" t="s">
        <v>297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ht="14.25" x14ac:dyDescent="0.2">
      <c r="A8" s="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1:15" ht="45" x14ac:dyDescent="0.2">
      <c r="A9" s="1"/>
      <c r="B9" s="161"/>
      <c r="C9" s="161"/>
      <c r="D9" s="161"/>
      <c r="E9" s="164" t="s">
        <v>298</v>
      </c>
      <c r="F9" s="164" t="s">
        <v>299</v>
      </c>
      <c r="G9" s="164" t="s">
        <v>300</v>
      </c>
      <c r="H9" s="164" t="s">
        <v>301</v>
      </c>
      <c r="I9" s="164" t="s">
        <v>302</v>
      </c>
      <c r="J9" s="164" t="s">
        <v>303</v>
      </c>
      <c r="K9" s="164" t="s">
        <v>304</v>
      </c>
      <c r="L9" s="161"/>
      <c r="M9" s="165" t="s">
        <v>67</v>
      </c>
      <c r="N9" s="161"/>
      <c r="O9" s="161"/>
    </row>
    <row r="10" spans="1:15" ht="24" customHeight="1" x14ac:dyDescent="0.2">
      <c r="A10" s="1"/>
      <c r="B10" s="411" t="s">
        <v>305</v>
      </c>
      <c r="C10" s="411"/>
      <c r="D10" s="166" t="s">
        <v>444</v>
      </c>
      <c r="E10" s="279"/>
      <c r="F10" s="279">
        <v>3000</v>
      </c>
      <c r="G10" s="279"/>
      <c r="H10" s="279"/>
      <c r="I10" s="279">
        <v>5000</v>
      </c>
      <c r="J10" s="279"/>
      <c r="K10" s="279"/>
      <c r="L10" s="1"/>
      <c r="M10" s="221">
        <f>SUM(E10:L10)</f>
        <v>8000</v>
      </c>
      <c r="N10" s="409" t="s">
        <v>492</v>
      </c>
      <c r="O10" s="410"/>
    </row>
    <row r="11" spans="1:15" ht="14.25" x14ac:dyDescent="0.2">
      <c r="A11" s="1"/>
      <c r="B11" s="161"/>
      <c r="C11" s="161"/>
      <c r="D11" s="167" t="s">
        <v>306</v>
      </c>
      <c r="E11" s="280">
        <f>E10/$M$10</f>
        <v>0</v>
      </c>
      <c r="F11" s="280">
        <f t="shared" ref="F11:K11" si="0">F10/$M$10</f>
        <v>0.375</v>
      </c>
      <c r="G11" s="280">
        <f t="shared" si="0"/>
        <v>0</v>
      </c>
      <c r="H11" s="280">
        <f t="shared" si="0"/>
        <v>0</v>
      </c>
      <c r="I11" s="280">
        <f t="shared" si="0"/>
        <v>0.625</v>
      </c>
      <c r="J11" s="280">
        <f t="shared" si="0"/>
        <v>0</v>
      </c>
      <c r="K11" s="280">
        <f t="shared" si="0"/>
        <v>0</v>
      </c>
      <c r="L11" s="1"/>
      <c r="M11" s="280">
        <f>SUM(E11:L11)</f>
        <v>1</v>
      </c>
      <c r="N11" s="161"/>
      <c r="O11" s="161"/>
    </row>
    <row r="12" spans="1:15" ht="14.25" x14ac:dyDescent="0.2">
      <c r="A12" s="1"/>
      <c r="B12" s="161"/>
      <c r="C12" s="161"/>
      <c r="D12" s="161"/>
      <c r="E12" s="168"/>
      <c r="F12" s="168"/>
      <c r="G12" s="168"/>
      <c r="H12" s="168"/>
      <c r="I12" s="168"/>
      <c r="J12" s="168"/>
      <c r="K12" s="168"/>
      <c r="L12" s="161"/>
      <c r="M12" s="161"/>
      <c r="N12" s="161"/>
      <c r="O12" s="161"/>
    </row>
    <row r="13" spans="1:15" ht="14.25" x14ac:dyDescent="0.2">
      <c r="A13" s="1"/>
      <c r="B13" s="161"/>
      <c r="C13" s="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</row>
    <row r="14" spans="1:15" ht="14.25" x14ac:dyDescent="0.2">
      <c r="A14" s="1"/>
      <c r="B14" s="169" t="s">
        <v>74</v>
      </c>
      <c r="C14" s="355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</row>
    <row r="15" spans="1:15" ht="14.25" x14ac:dyDescent="0.2">
      <c r="A15" s="1"/>
      <c r="B15" s="170"/>
      <c r="C15" s="353" t="s">
        <v>307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</row>
    <row r="16" spans="1:15" ht="25.5" x14ac:dyDescent="0.2">
      <c r="A16" s="1"/>
      <c r="B16" s="171">
        <v>1.1000000000000001</v>
      </c>
      <c r="C16" s="356" t="s">
        <v>308</v>
      </c>
      <c r="D16" s="281">
        <f>SUMPRODUCT($E$11:$L$11,E16:L16)</f>
        <v>0</v>
      </c>
      <c r="E16" s="192"/>
      <c r="F16" s="192"/>
      <c r="G16" s="192"/>
      <c r="H16" s="192"/>
      <c r="I16" s="192"/>
      <c r="J16" s="192"/>
      <c r="K16" s="192"/>
      <c r="L16" s="409" t="s">
        <v>493</v>
      </c>
      <c r="M16" s="410"/>
      <c r="N16" s="410"/>
      <c r="O16" s="410"/>
    </row>
    <row r="17" spans="1:15" ht="24" customHeight="1" x14ac:dyDescent="0.2">
      <c r="A17" s="1"/>
      <c r="B17" s="171" t="s">
        <v>1</v>
      </c>
      <c r="C17" s="172" t="s">
        <v>309</v>
      </c>
      <c r="D17" s="281">
        <f>SUMPRODUCT($E$11:$L$11,E17:L17)</f>
        <v>0</v>
      </c>
      <c r="E17" s="192"/>
      <c r="F17" s="192"/>
      <c r="G17" s="192"/>
      <c r="H17" s="192"/>
      <c r="I17" s="192"/>
      <c r="J17" s="192"/>
      <c r="K17" s="192"/>
      <c r="L17" s="409" t="s">
        <v>494</v>
      </c>
      <c r="M17" s="410"/>
      <c r="N17" s="410"/>
      <c r="O17" s="410"/>
    </row>
    <row r="18" spans="1:15" ht="14.25" x14ac:dyDescent="0.2">
      <c r="A18" s="1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61"/>
      <c r="M18" s="173"/>
      <c r="N18" s="173"/>
      <c r="O18" s="173"/>
    </row>
    <row r="19" spans="1:15" ht="14.25" x14ac:dyDescent="0.2">
      <c r="A19" s="1"/>
      <c r="B19" s="161"/>
      <c r="C19" s="174" t="s">
        <v>310</v>
      </c>
      <c r="D19" s="175"/>
      <c r="E19" s="175"/>
      <c r="F19" s="175"/>
      <c r="G19" s="176"/>
      <c r="H19" s="175"/>
      <c r="I19" s="161"/>
      <c r="J19" s="161"/>
      <c r="K19" s="161"/>
      <c r="L19" s="161"/>
      <c r="M19" s="161"/>
      <c r="N19" s="161"/>
      <c r="O19" s="161"/>
    </row>
    <row r="20" spans="1:15" ht="14.25" x14ac:dyDescent="0.2">
      <c r="A20" s="1"/>
      <c r="B20" s="161"/>
      <c r="C20" s="177"/>
      <c r="D20" s="178" t="s">
        <v>311</v>
      </c>
      <c r="E20" s="178" t="s">
        <v>312</v>
      </c>
      <c r="F20" s="178" t="s">
        <v>313</v>
      </c>
      <c r="G20" s="178" t="s">
        <v>314</v>
      </c>
      <c r="H20" s="178" t="s">
        <v>315</v>
      </c>
      <c r="I20" s="161"/>
      <c r="J20" s="161"/>
      <c r="K20" s="161"/>
      <c r="L20" s="161"/>
      <c r="M20" s="161"/>
      <c r="N20" s="161"/>
      <c r="O20" s="161"/>
    </row>
    <row r="21" spans="1:15" ht="14.25" x14ac:dyDescent="0.2">
      <c r="A21" s="1"/>
      <c r="B21" s="161"/>
      <c r="C21" s="165" t="s">
        <v>298</v>
      </c>
      <c r="D21" s="282">
        <v>1450</v>
      </c>
      <c r="E21" s="282">
        <v>2080</v>
      </c>
      <c r="F21" s="282">
        <v>2900</v>
      </c>
      <c r="G21" s="282">
        <v>3790</v>
      </c>
      <c r="H21" s="179"/>
      <c r="I21" s="180" t="s">
        <v>495</v>
      </c>
      <c r="J21" s="161"/>
      <c r="K21" s="161"/>
      <c r="L21" s="161"/>
      <c r="M21" s="161"/>
      <c r="N21" s="161"/>
      <c r="O21" s="161"/>
    </row>
    <row r="22" spans="1:15" ht="14.25" x14ac:dyDescent="0.2">
      <c r="A22" s="1"/>
      <c r="B22" s="161"/>
      <c r="C22" s="165" t="s">
        <v>299</v>
      </c>
      <c r="D22" s="283">
        <v>10440</v>
      </c>
      <c r="E22" s="283">
        <v>15470</v>
      </c>
      <c r="F22" s="283">
        <v>23060</v>
      </c>
      <c r="G22" s="283">
        <v>32010</v>
      </c>
      <c r="H22" s="179"/>
      <c r="I22" s="161"/>
      <c r="J22" s="161"/>
      <c r="K22" s="161"/>
      <c r="L22" s="161"/>
      <c r="M22" s="161"/>
      <c r="N22" s="161"/>
      <c r="O22" s="161"/>
    </row>
    <row r="23" spans="1:15" ht="24" x14ac:dyDescent="0.2">
      <c r="A23" s="1"/>
      <c r="B23" s="161"/>
      <c r="C23" s="165" t="s">
        <v>439</v>
      </c>
      <c r="D23" s="283">
        <f>IF($K$23=$K$24,D24,IF($K$23=$K$25,D25,D26))</f>
        <v>6120</v>
      </c>
      <c r="E23" s="283">
        <f>IF($K$23=$K$24,E24,IF($K$23=$K$25,E25,E26))</f>
        <v>7440</v>
      </c>
      <c r="F23" s="283">
        <f>IF($K$23=$K$24,F24,IF($K$23=$K$25,F25,F26))</f>
        <v>8760</v>
      </c>
      <c r="G23" s="283">
        <f>IF($K$23=$K$24,G24,IF($K$23=$K$25,G25,G26))</f>
        <v>10230</v>
      </c>
      <c r="H23" s="179">
        <v>9502</v>
      </c>
      <c r="I23" s="161"/>
      <c r="J23" s="161" t="s">
        <v>440</v>
      </c>
      <c r="K23" s="161" t="str">
        <f>IF(G10&lt;J24,K24,IF(G10&lt;J25,K25,K26))</f>
        <v xml:space="preserve">&lt; 2,000m2 </v>
      </c>
      <c r="L23" s="161"/>
      <c r="M23" s="161"/>
      <c r="N23" s="161"/>
      <c r="O23" s="161"/>
    </row>
    <row r="24" spans="1:15" ht="14.25" hidden="1" x14ac:dyDescent="0.2">
      <c r="A24" s="1"/>
      <c r="B24" s="161"/>
      <c r="C24" s="284" t="s">
        <v>496</v>
      </c>
      <c r="D24" s="285">
        <v>6120</v>
      </c>
      <c r="E24" s="285">
        <v>7440</v>
      </c>
      <c r="F24" s="285">
        <v>8760</v>
      </c>
      <c r="G24" s="285">
        <v>10230</v>
      </c>
      <c r="H24" s="286"/>
      <c r="I24" s="1"/>
      <c r="J24" s="287">
        <v>2000</v>
      </c>
      <c r="K24" s="287" t="s">
        <v>441</v>
      </c>
      <c r="L24" s="1"/>
      <c r="M24" s="1"/>
      <c r="N24" s="161"/>
      <c r="O24" s="161"/>
    </row>
    <row r="25" spans="1:15" ht="14.25" hidden="1" x14ac:dyDescent="0.2">
      <c r="A25" s="1"/>
      <c r="B25" s="161"/>
      <c r="C25" s="284" t="s">
        <v>497</v>
      </c>
      <c r="D25" s="285">
        <v>3740</v>
      </c>
      <c r="E25" s="285">
        <v>4900</v>
      </c>
      <c r="F25" s="285">
        <v>6350</v>
      </c>
      <c r="G25" s="285">
        <v>7240</v>
      </c>
      <c r="H25" s="286"/>
      <c r="I25" s="1"/>
      <c r="J25" s="287">
        <v>10000</v>
      </c>
      <c r="K25" s="288" t="s">
        <v>442</v>
      </c>
      <c r="L25" s="1"/>
      <c r="M25" s="1"/>
      <c r="N25" s="161"/>
      <c r="O25" s="161"/>
    </row>
    <row r="26" spans="1:15" ht="14.25" hidden="1" x14ac:dyDescent="0.2">
      <c r="A26" s="1"/>
      <c r="B26" s="161"/>
      <c r="C26" s="284" t="s">
        <v>498</v>
      </c>
      <c r="D26" s="285">
        <v>2460</v>
      </c>
      <c r="E26" s="285">
        <v>3080</v>
      </c>
      <c r="F26" s="285">
        <v>3700</v>
      </c>
      <c r="G26" s="285">
        <v>4390</v>
      </c>
      <c r="H26" s="286"/>
      <c r="I26" s="1"/>
      <c r="J26" s="287"/>
      <c r="K26" s="288" t="s">
        <v>443</v>
      </c>
      <c r="L26" s="1"/>
      <c r="M26" s="1"/>
      <c r="N26" s="161"/>
      <c r="O26" s="161"/>
    </row>
    <row r="27" spans="1:15" ht="24" x14ac:dyDescent="0.2">
      <c r="A27" s="1"/>
      <c r="B27" s="161"/>
      <c r="C27" s="165" t="s">
        <v>301</v>
      </c>
      <c r="D27" s="283">
        <v>2280</v>
      </c>
      <c r="E27" s="283">
        <v>2740</v>
      </c>
      <c r="F27" s="283">
        <v>3500</v>
      </c>
      <c r="G27" s="283">
        <v>4170</v>
      </c>
      <c r="H27" s="179"/>
      <c r="I27" s="161"/>
      <c r="J27" s="161"/>
      <c r="K27" s="161"/>
      <c r="L27" s="161"/>
      <c r="M27" s="161"/>
      <c r="N27" s="161"/>
      <c r="O27" s="161"/>
    </row>
    <row r="28" spans="1:15" ht="14.25" x14ac:dyDescent="0.2">
      <c r="A28" s="1"/>
      <c r="B28" s="161"/>
      <c r="C28" s="165" t="s">
        <v>302</v>
      </c>
      <c r="D28" s="283">
        <v>10740</v>
      </c>
      <c r="E28" s="282">
        <v>12410</v>
      </c>
      <c r="F28" s="282">
        <v>15360</v>
      </c>
      <c r="G28" s="282">
        <v>17470</v>
      </c>
      <c r="H28" s="179"/>
      <c r="I28" s="161"/>
      <c r="J28" s="161"/>
      <c r="K28" s="161"/>
      <c r="L28" s="161"/>
      <c r="M28" s="161"/>
      <c r="N28" s="161"/>
      <c r="O28" s="161"/>
    </row>
    <row r="29" spans="1:15" ht="14.25" x14ac:dyDescent="0.2">
      <c r="A29" s="1"/>
      <c r="B29" s="161"/>
      <c r="C29" s="165" t="s">
        <v>303</v>
      </c>
      <c r="D29" s="283">
        <v>1040</v>
      </c>
      <c r="E29" s="282">
        <v>1370</v>
      </c>
      <c r="F29" s="282">
        <v>1780</v>
      </c>
      <c r="G29" s="282">
        <v>2330</v>
      </c>
      <c r="H29" s="179"/>
      <c r="I29" s="161"/>
      <c r="J29" s="161"/>
      <c r="K29" s="161"/>
      <c r="L29" s="161"/>
      <c r="M29" s="161"/>
      <c r="N29" s="161"/>
      <c r="O29" s="161"/>
    </row>
    <row r="30" spans="1:15" ht="24" x14ac:dyDescent="0.2">
      <c r="A30" s="1"/>
      <c r="B30" s="161"/>
      <c r="C30" s="165" t="s">
        <v>304</v>
      </c>
      <c r="D30" s="283">
        <v>1450</v>
      </c>
      <c r="E30" s="283">
        <v>2080</v>
      </c>
      <c r="F30" s="283">
        <v>2900</v>
      </c>
      <c r="G30" s="283">
        <v>3790</v>
      </c>
      <c r="H30" s="179"/>
      <c r="I30" s="161"/>
      <c r="J30" s="161"/>
      <c r="K30" s="161"/>
      <c r="L30" s="161"/>
      <c r="M30" s="161"/>
      <c r="N30" s="161"/>
      <c r="O30" s="161"/>
    </row>
    <row r="31" spans="1:15" ht="14.25" x14ac:dyDescent="0.2">
      <c r="A31" s="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</row>
    <row r="32" spans="1:15" ht="14.25" x14ac:dyDescent="0.2">
      <c r="A32" s="1"/>
      <c r="B32" s="181" t="s">
        <v>316</v>
      </c>
      <c r="C32" s="18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</row>
    <row r="33" spans="1:15" ht="24" customHeight="1" x14ac:dyDescent="0.2">
      <c r="A33" s="1"/>
      <c r="B33" s="173" t="s">
        <v>3</v>
      </c>
      <c r="C33" s="182" t="s">
        <v>317</v>
      </c>
      <c r="D33" s="281">
        <f>SUMPRODUCT($E$11:$L$11,E33:L33)</f>
        <v>0</v>
      </c>
      <c r="E33" s="192"/>
      <c r="F33" s="192"/>
      <c r="G33" s="192"/>
      <c r="H33" s="192"/>
      <c r="I33" s="192"/>
      <c r="J33" s="192"/>
      <c r="K33" s="192"/>
      <c r="L33" s="409" t="s">
        <v>499</v>
      </c>
      <c r="M33" s="410"/>
      <c r="N33" s="410"/>
      <c r="O33" s="410"/>
    </row>
    <row r="34" spans="1:15" ht="24" customHeight="1" x14ac:dyDescent="0.2">
      <c r="A34" s="1"/>
      <c r="B34" s="173">
        <v>2.2000000000000002</v>
      </c>
      <c r="C34" s="182" t="s">
        <v>318</v>
      </c>
      <c r="D34" s="281">
        <f>SUMPRODUCT($E$11:$L$11,E34:L34)</f>
        <v>0</v>
      </c>
      <c r="E34" s="192"/>
      <c r="F34" s="192"/>
      <c r="G34" s="192"/>
      <c r="H34" s="192"/>
      <c r="I34" s="192"/>
      <c r="J34" s="192"/>
      <c r="K34" s="192"/>
      <c r="L34" s="409" t="s">
        <v>499</v>
      </c>
      <c r="M34" s="410"/>
      <c r="N34" s="410"/>
      <c r="O34" s="410"/>
    </row>
    <row r="35" spans="1:15" ht="14.25" x14ac:dyDescent="0.2">
      <c r="A35" s="1"/>
      <c r="B35" s="161"/>
      <c r="C35" s="161"/>
      <c r="D35" s="161"/>
      <c r="E35" s="183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  <row r="36" spans="1:15" ht="14.25" x14ac:dyDescent="0.2">
      <c r="A36" s="1"/>
      <c r="B36" s="161"/>
      <c r="C36" s="174" t="s">
        <v>319</v>
      </c>
      <c r="D36" s="175"/>
      <c r="E36" s="175"/>
      <c r="F36" s="175"/>
      <c r="G36" s="176"/>
      <c r="H36" s="161"/>
      <c r="I36" s="161"/>
      <c r="J36" s="161"/>
      <c r="K36" s="161"/>
      <c r="L36" s="161"/>
      <c r="M36" s="161"/>
      <c r="N36" s="161"/>
      <c r="O36" s="161"/>
    </row>
    <row r="37" spans="1:15" ht="14.25" x14ac:dyDescent="0.2">
      <c r="A37" s="1"/>
      <c r="B37" s="161"/>
      <c r="C37" s="177"/>
      <c r="D37" s="178" t="str">
        <f>D20</f>
        <v>25% point</v>
      </c>
      <c r="E37" s="178" t="str">
        <f t="shared" ref="E37:H37" si="1">E20</f>
        <v>50% point</v>
      </c>
      <c r="F37" s="178" t="str">
        <f t="shared" si="1"/>
        <v>75% point</v>
      </c>
      <c r="G37" s="178" t="str">
        <f t="shared" si="1"/>
        <v>90% point</v>
      </c>
      <c r="H37" s="178" t="str">
        <f t="shared" si="1"/>
        <v>Subject</v>
      </c>
      <c r="I37" s="161"/>
      <c r="J37" s="161"/>
      <c r="K37" s="161"/>
      <c r="L37" s="161"/>
      <c r="M37" s="161"/>
      <c r="N37" s="161"/>
      <c r="O37" s="161"/>
    </row>
    <row r="38" spans="1:15" ht="14.25" x14ac:dyDescent="0.2">
      <c r="A38" s="1"/>
      <c r="B38" s="161"/>
      <c r="C38" s="165" t="str">
        <f>C21</f>
        <v>(1) Retail Stores</v>
      </c>
      <c r="D38" s="289">
        <v>404</v>
      </c>
      <c r="E38" s="289">
        <v>1102</v>
      </c>
      <c r="F38" s="289">
        <v>1731</v>
      </c>
      <c r="G38" s="289">
        <v>3089</v>
      </c>
      <c r="H38" s="179"/>
      <c r="I38" s="180" t="s">
        <v>500</v>
      </c>
      <c r="J38" s="161"/>
      <c r="K38" s="161"/>
      <c r="L38" s="161"/>
      <c r="M38" s="161"/>
      <c r="N38" s="161"/>
      <c r="O38" s="161"/>
    </row>
    <row r="39" spans="1:15" ht="14.25" x14ac:dyDescent="0.2">
      <c r="A39" s="1"/>
      <c r="B39" s="161"/>
      <c r="C39" s="165" t="str">
        <f>C22</f>
        <v>(2) Restaurants</v>
      </c>
      <c r="D39" s="289">
        <v>14205</v>
      </c>
      <c r="E39" s="289">
        <v>21053</v>
      </c>
      <c r="F39" s="289">
        <v>30404</v>
      </c>
      <c r="G39" s="289">
        <v>36641</v>
      </c>
      <c r="H39" s="179"/>
      <c r="I39" s="161"/>
      <c r="J39" s="161"/>
      <c r="K39" s="161"/>
      <c r="L39" s="161"/>
      <c r="M39" s="161"/>
      <c r="N39" s="161"/>
      <c r="O39" s="161"/>
    </row>
    <row r="40" spans="1:15" ht="24" x14ac:dyDescent="0.2">
      <c r="A40" s="1"/>
      <c r="B40" s="161"/>
      <c r="C40" s="165" t="str">
        <f>C23</f>
        <v>(3) Department stores/ Supermarkets (by scale)</v>
      </c>
      <c r="D40" s="289">
        <v>1267</v>
      </c>
      <c r="E40" s="289">
        <v>1901</v>
      </c>
      <c r="F40" s="289">
        <v>2780</v>
      </c>
      <c r="G40" s="289">
        <v>3800</v>
      </c>
      <c r="H40" s="179"/>
      <c r="I40" s="161"/>
      <c r="J40" s="161"/>
      <c r="K40" s="161"/>
      <c r="L40" s="161"/>
      <c r="M40" s="161"/>
      <c r="N40" s="161"/>
      <c r="O40" s="161"/>
    </row>
    <row r="41" spans="1:15" ht="24" x14ac:dyDescent="0.2">
      <c r="A41" s="1"/>
      <c r="B41" s="161"/>
      <c r="C41" s="165" t="str">
        <f t="shared" ref="C41:C44" si="2">C27</f>
        <v>(4) Home electronics mass retailers</v>
      </c>
      <c r="D41" s="289">
        <v>404</v>
      </c>
      <c r="E41" s="289">
        <v>1102</v>
      </c>
      <c r="F41" s="289">
        <v>1731</v>
      </c>
      <c r="G41" s="289">
        <v>3089</v>
      </c>
      <c r="H41" s="179"/>
      <c r="I41" s="161"/>
      <c r="J41" s="161"/>
      <c r="K41" s="161"/>
      <c r="L41" s="161"/>
      <c r="M41" s="161"/>
      <c r="N41" s="161"/>
      <c r="O41" s="161"/>
    </row>
    <row r="42" spans="1:15" ht="14.25" x14ac:dyDescent="0.2">
      <c r="A42" s="1"/>
      <c r="B42" s="161"/>
      <c r="C42" s="165" t="str">
        <f t="shared" si="2"/>
        <v>(5) Convenience Stores</v>
      </c>
      <c r="D42" s="289">
        <v>2000</v>
      </c>
      <c r="E42" s="289">
        <v>2700</v>
      </c>
      <c r="F42" s="289">
        <v>3750</v>
      </c>
      <c r="G42" s="289">
        <v>5000</v>
      </c>
      <c r="H42" s="179"/>
      <c r="I42" s="161"/>
      <c r="J42" s="161"/>
      <c r="K42" s="161"/>
      <c r="L42" s="161"/>
      <c r="M42" s="161"/>
      <c r="N42" s="161"/>
      <c r="O42" s="161"/>
    </row>
    <row r="43" spans="1:15" ht="14.25" x14ac:dyDescent="0.2">
      <c r="A43" s="1"/>
      <c r="B43" s="161"/>
      <c r="C43" s="165" t="str">
        <f t="shared" si="2"/>
        <v>(6) Office area of stores</v>
      </c>
      <c r="D43" s="289">
        <v>490</v>
      </c>
      <c r="E43" s="289">
        <v>693</v>
      </c>
      <c r="F43" s="289">
        <v>975</v>
      </c>
      <c r="G43" s="289">
        <v>1293</v>
      </c>
      <c r="H43" s="179"/>
      <c r="I43" s="161"/>
      <c r="J43" s="161"/>
      <c r="K43" s="161"/>
      <c r="L43" s="161"/>
      <c r="M43" s="161"/>
      <c r="N43" s="161"/>
      <c r="O43" s="161"/>
    </row>
    <row r="44" spans="1:15" ht="24" x14ac:dyDescent="0.2">
      <c r="A44" s="1"/>
      <c r="B44" s="161"/>
      <c r="C44" s="165" t="str">
        <f t="shared" si="2"/>
        <v>(7) Others (deemed equivalent to retail stores)</v>
      </c>
      <c r="D44" s="289">
        <v>404</v>
      </c>
      <c r="E44" s="289">
        <v>1102</v>
      </c>
      <c r="F44" s="289">
        <v>1731</v>
      </c>
      <c r="G44" s="289">
        <v>3089</v>
      </c>
      <c r="H44" s="179"/>
      <c r="I44" s="161"/>
      <c r="J44" s="161"/>
      <c r="K44" s="161"/>
      <c r="L44" s="161"/>
      <c r="M44" s="161"/>
      <c r="N44" s="161"/>
      <c r="O44" s="161"/>
    </row>
    <row r="45" spans="1:15" ht="14.25" x14ac:dyDescent="0.2">
      <c r="A45" s="1"/>
      <c r="B45" s="161"/>
      <c r="C45" s="161"/>
      <c r="D45" s="161"/>
      <c r="E45" s="183"/>
      <c r="F45" s="161"/>
      <c r="G45" s="161"/>
      <c r="H45" s="161"/>
      <c r="I45" s="161"/>
      <c r="J45" s="161"/>
      <c r="K45" s="161"/>
      <c r="L45" s="161"/>
      <c r="M45" s="161"/>
      <c r="N45" s="161"/>
      <c r="O45" s="161"/>
    </row>
    <row r="46" spans="1:15" ht="14.25" x14ac:dyDescent="0.2">
      <c r="A46" s="1"/>
      <c r="B46" s="161"/>
      <c r="C46" s="161"/>
      <c r="D46" s="161"/>
      <c r="E46" s="183"/>
      <c r="F46" s="161"/>
      <c r="G46" s="161"/>
      <c r="H46" s="161"/>
      <c r="I46" s="161"/>
      <c r="J46" s="161"/>
      <c r="K46" s="161"/>
      <c r="L46" s="161"/>
      <c r="M46" s="161"/>
      <c r="N46" s="161"/>
      <c r="O46" s="161"/>
    </row>
    <row r="47" spans="1:15" ht="14.25" x14ac:dyDescent="0.2">
      <c r="A47" s="1"/>
      <c r="B47" s="181" t="s">
        <v>137</v>
      </c>
      <c r="C47" s="181"/>
      <c r="D47" s="161"/>
      <c r="E47" s="161"/>
      <c r="F47" s="183"/>
      <c r="G47" s="41"/>
      <c r="H47" s="161"/>
      <c r="I47" s="161"/>
      <c r="J47" s="161"/>
      <c r="K47" s="161"/>
      <c r="L47" s="161"/>
      <c r="M47" s="161"/>
      <c r="N47" s="161"/>
      <c r="O47" s="161"/>
    </row>
    <row r="48" spans="1:15" ht="14.25" x14ac:dyDescent="0.2">
      <c r="A48" s="1"/>
      <c r="B48" s="173" t="s">
        <v>13</v>
      </c>
      <c r="C48" s="182" t="s">
        <v>152</v>
      </c>
      <c r="D48" s="281">
        <f>IF(D49*2/3+D50*1/3&gt;4,4,D49*2/3+D50*1/3)</f>
        <v>0</v>
      </c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</row>
    <row r="49" spans="1:15" ht="24" customHeight="1" x14ac:dyDescent="0.2">
      <c r="A49" s="1"/>
      <c r="B49" s="41" t="s">
        <v>33</v>
      </c>
      <c r="C49" s="183" t="s">
        <v>153</v>
      </c>
      <c r="D49" s="281">
        <f>SUMPRODUCT($E$11:$L$11,E49:L49)</f>
        <v>0</v>
      </c>
      <c r="E49" s="184"/>
      <c r="F49" s="184"/>
      <c r="G49" s="184"/>
      <c r="H49" s="184"/>
      <c r="I49" s="184"/>
      <c r="J49" s="184"/>
      <c r="K49" s="184"/>
      <c r="L49" s="409" t="s">
        <v>499</v>
      </c>
      <c r="M49" s="410"/>
      <c r="N49" s="410"/>
      <c r="O49" s="410"/>
    </row>
    <row r="50" spans="1:15" ht="24" customHeight="1" x14ac:dyDescent="0.2">
      <c r="A50" s="1"/>
      <c r="B50" s="41" t="s">
        <v>34</v>
      </c>
      <c r="C50" s="183" t="s">
        <v>154</v>
      </c>
      <c r="D50" s="192"/>
      <c r="E50" s="180" t="s">
        <v>501</v>
      </c>
      <c r="F50" s="161"/>
      <c r="G50" s="161"/>
      <c r="H50" s="161"/>
      <c r="I50" s="161"/>
      <c r="J50" s="161"/>
      <c r="K50" s="161"/>
      <c r="L50" s="167"/>
      <c r="M50" s="167"/>
      <c r="N50" s="161"/>
      <c r="O50" s="161"/>
    </row>
    <row r="51" spans="1:15" ht="24" customHeight="1" x14ac:dyDescent="0.2">
      <c r="A51" s="1"/>
      <c r="B51" s="173" t="s">
        <v>14</v>
      </c>
      <c r="C51" s="185" t="s">
        <v>155</v>
      </c>
      <c r="D51" s="281">
        <f>SUMPRODUCT($E$11:$L$11,E51:L51)</f>
        <v>0</v>
      </c>
      <c r="E51" s="184"/>
      <c r="F51" s="184"/>
      <c r="G51" s="184"/>
      <c r="H51" s="184"/>
      <c r="I51" s="184"/>
      <c r="J51" s="184"/>
      <c r="K51" s="184"/>
      <c r="L51" s="409" t="s">
        <v>499</v>
      </c>
      <c r="M51" s="410"/>
      <c r="N51" s="410"/>
      <c r="O51" s="410"/>
    </row>
    <row r="52" spans="1:15" ht="24" customHeight="1" x14ac:dyDescent="0.2">
      <c r="A52" s="1"/>
      <c r="B52" s="171" t="s">
        <v>15</v>
      </c>
      <c r="C52" s="185" t="s">
        <v>156</v>
      </c>
      <c r="D52" s="281">
        <f>SUMPRODUCT($E$11:$L$11,E52:L52)</f>
        <v>0</v>
      </c>
      <c r="E52" s="184"/>
      <c r="F52" s="184"/>
      <c r="G52" s="184"/>
      <c r="H52" s="184"/>
      <c r="I52" s="184"/>
      <c r="J52" s="184"/>
      <c r="K52" s="184"/>
      <c r="L52" s="409" t="s">
        <v>499</v>
      </c>
      <c r="M52" s="410"/>
      <c r="N52" s="410"/>
      <c r="O52" s="410"/>
    </row>
    <row r="53" spans="1:15" ht="14.25" x14ac:dyDescent="0.2">
      <c r="A53" s="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86"/>
      <c r="M53" s="161"/>
      <c r="N53" s="161"/>
      <c r="O53" s="161"/>
    </row>
    <row r="54" spans="1:15" ht="14.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sheetProtection algorithmName="SHA-512" hashValue="fbL1yP08WyN+rVz/Z36UyRtSHn2b5Hm/Qvq3wMIAJR9s1hiX7oJgbgItrHDAzxr5sRPh5XTNBrFDuk3ucAfYaw==" saltValue="8wtWc1cd2Mj21ESF/xyGiQ==" spinCount="100000" sheet="1" objects="1" scenarios="1"/>
  <mergeCells count="9">
    <mergeCell ref="L49:O49"/>
    <mergeCell ref="L51:O51"/>
    <mergeCell ref="L52:O52"/>
    <mergeCell ref="B10:C10"/>
    <mergeCell ref="N10:O10"/>
    <mergeCell ref="L16:O16"/>
    <mergeCell ref="L17:O17"/>
    <mergeCell ref="L33:O33"/>
    <mergeCell ref="L34:O34"/>
  </mergeCells>
  <phoneticPr fontId="2"/>
  <conditionalFormatting sqref="E49:K49">
    <cfRule type="expression" dxfId="11" priority="5" stopIfTrue="1">
      <formula>E$10&gt;0</formula>
    </cfRule>
  </conditionalFormatting>
  <conditionalFormatting sqref="E51:K52">
    <cfRule type="expression" dxfId="10" priority="4" stopIfTrue="1">
      <formula>E$10&gt;0</formula>
    </cfRule>
  </conditionalFormatting>
  <conditionalFormatting sqref="E16:K17">
    <cfRule type="expression" dxfId="9" priority="3" stopIfTrue="1">
      <formula>E$10&gt;0</formula>
    </cfRule>
  </conditionalFormatting>
  <conditionalFormatting sqref="E33:K34">
    <cfRule type="expression" dxfId="8" priority="2" stopIfTrue="1">
      <formula>E$10&gt;0</formula>
    </cfRule>
  </conditionalFormatting>
  <conditionalFormatting sqref="D50">
    <cfRule type="expression" dxfId="7" priority="1" stopIfTrue="1">
      <formula>D$10&gt;0</formula>
    </cfRule>
  </conditionalFormatting>
  <pageMargins left="0.7" right="0.7" top="0.75" bottom="0.75" header="0.3" footer="0.3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zoomScaleNormal="100" zoomScaleSheetLayoutView="100" workbookViewId="0">
      <selection activeCell="E10" sqref="E10"/>
    </sheetView>
  </sheetViews>
  <sheetFormatPr defaultColWidth="0" defaultRowHeight="13.5" zeroHeight="1" x14ac:dyDescent="0.15"/>
  <cols>
    <col min="1" max="1" width="1.125" customWidth="1"/>
    <col min="2" max="2" width="9" customWidth="1"/>
    <col min="3" max="3" width="24.875" customWidth="1"/>
    <col min="4" max="11" width="10" customWidth="1"/>
    <col min="12" max="12" width="1.625" customWidth="1"/>
    <col min="13" max="15" width="9" customWidth="1"/>
    <col min="16" max="16" width="7.25" hidden="1" customWidth="1"/>
    <col min="17" max="16384" width="9" hidden="1"/>
  </cols>
  <sheetData>
    <row r="1" spans="1:15" ht="15" x14ac:dyDescent="0.25">
      <c r="A1" s="158" t="s">
        <v>534</v>
      </c>
      <c r="B1" s="1"/>
      <c r="C1" s="1"/>
      <c r="D1" s="158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x14ac:dyDescent="0.2">
      <c r="A2" s="352"/>
      <c r="B2" s="352" t="s">
        <v>293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x14ac:dyDescent="0.2">
      <c r="A3" s="352"/>
      <c r="B3" s="352" t="s">
        <v>294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5">
      <c r="A4" s="1"/>
      <c r="B4" s="159" t="s">
        <v>321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x14ac:dyDescent="0.25">
      <c r="A5" s="1"/>
      <c r="B5" s="159" t="s">
        <v>322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4.25" x14ac:dyDescent="0.2">
      <c r="A6" s="1"/>
      <c r="B6" s="161"/>
      <c r="C6" s="99"/>
      <c r="D6" s="162"/>
      <c r="E6" s="161" t="s">
        <v>323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15" ht="14.25" x14ac:dyDescent="0.2">
      <c r="A7" s="1"/>
      <c r="B7" s="161"/>
      <c r="C7" s="99"/>
      <c r="D7" s="163"/>
      <c r="E7" s="161" t="s">
        <v>324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ht="14.25" x14ac:dyDescent="0.2">
      <c r="A8" s="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1:15" ht="45" x14ac:dyDescent="0.2">
      <c r="A9" s="1"/>
      <c r="B9" s="161"/>
      <c r="C9" s="161"/>
      <c r="D9" s="161"/>
      <c r="E9" s="164" t="s">
        <v>325</v>
      </c>
      <c r="F9" s="164" t="s">
        <v>326</v>
      </c>
      <c r="G9" s="164" t="s">
        <v>327</v>
      </c>
      <c r="H9" s="164" t="s">
        <v>328</v>
      </c>
      <c r="I9" s="164" t="s">
        <v>329</v>
      </c>
      <c r="J9" s="164" t="s">
        <v>330</v>
      </c>
      <c r="K9" s="164" t="s">
        <v>331</v>
      </c>
      <c r="L9" s="161"/>
      <c r="M9" s="165" t="s">
        <v>332</v>
      </c>
      <c r="N9" s="161"/>
      <c r="O9" s="161"/>
    </row>
    <row r="10" spans="1:15" ht="24" x14ac:dyDescent="0.2">
      <c r="A10" s="1"/>
      <c r="B10" s="411" t="s">
        <v>305</v>
      </c>
      <c r="C10" s="411"/>
      <c r="D10" s="166" t="s">
        <v>444</v>
      </c>
      <c r="E10" s="279"/>
      <c r="F10" s="279">
        <v>3000</v>
      </c>
      <c r="G10" s="279"/>
      <c r="H10" s="279"/>
      <c r="I10" s="279">
        <v>5000</v>
      </c>
      <c r="J10" s="279"/>
      <c r="K10" s="279"/>
      <c r="L10" s="1"/>
      <c r="M10" s="221">
        <f>SUM(E10:L10)</f>
        <v>8000</v>
      </c>
      <c r="N10" s="409" t="s">
        <v>502</v>
      </c>
      <c r="O10" s="410"/>
    </row>
    <row r="11" spans="1:15" ht="14.25" x14ac:dyDescent="0.2">
      <c r="A11" s="1"/>
      <c r="B11" s="161"/>
      <c r="C11" s="161"/>
      <c r="D11" s="167" t="s">
        <v>306</v>
      </c>
      <c r="E11" s="280">
        <f>E10/$M$10</f>
        <v>0</v>
      </c>
      <c r="F11" s="280">
        <f t="shared" ref="F11:K11" si="0">F10/$M$10</f>
        <v>0.375</v>
      </c>
      <c r="G11" s="280">
        <f t="shared" si="0"/>
        <v>0</v>
      </c>
      <c r="H11" s="280">
        <f t="shared" si="0"/>
        <v>0</v>
      </c>
      <c r="I11" s="280">
        <f t="shared" si="0"/>
        <v>0.625</v>
      </c>
      <c r="J11" s="280">
        <f t="shared" si="0"/>
        <v>0</v>
      </c>
      <c r="K11" s="280">
        <f t="shared" si="0"/>
        <v>0</v>
      </c>
      <c r="L11" s="1"/>
      <c r="M11" s="280">
        <f>SUM(E11:L11)</f>
        <v>1</v>
      </c>
      <c r="N11" s="161"/>
      <c r="O11" s="161"/>
    </row>
    <row r="12" spans="1:15" ht="14.25" x14ac:dyDescent="0.2">
      <c r="A12" s="1"/>
      <c r="B12" s="1"/>
      <c r="C12" s="1"/>
      <c r="D12" s="1"/>
      <c r="E12" s="62"/>
      <c r="F12" s="62"/>
      <c r="G12" s="62"/>
      <c r="H12" s="62"/>
      <c r="I12" s="62"/>
      <c r="J12" s="62"/>
      <c r="K12" s="62"/>
      <c r="L12" s="1"/>
      <c r="M12" s="1"/>
      <c r="N12" s="1"/>
      <c r="O12" s="1"/>
    </row>
    <row r="13" spans="1:15" ht="14.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4.25" x14ac:dyDescent="0.2">
      <c r="A14" s="1"/>
      <c r="B14" s="169" t="s">
        <v>74</v>
      </c>
      <c r="C14" s="355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"/>
      <c r="O14" s="1"/>
    </row>
    <row r="15" spans="1:15" ht="14.25" x14ac:dyDescent="0.2">
      <c r="A15" s="1"/>
      <c r="B15" s="170"/>
      <c r="C15" s="353" t="s">
        <v>307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"/>
      <c r="O15" s="1"/>
    </row>
    <row r="16" spans="1:15" ht="25.5" x14ac:dyDescent="0.2">
      <c r="A16" s="1"/>
      <c r="B16" s="171">
        <v>1.1000000000000001</v>
      </c>
      <c r="C16" s="356" t="s">
        <v>308</v>
      </c>
      <c r="D16" s="281">
        <f>SUMPRODUCT($E$11:$L$11,E16:L16)</f>
        <v>23.125</v>
      </c>
      <c r="E16" s="192"/>
      <c r="F16" s="192">
        <v>20</v>
      </c>
      <c r="G16" s="192"/>
      <c r="H16" s="192"/>
      <c r="I16" s="192">
        <v>25</v>
      </c>
      <c r="J16" s="192"/>
      <c r="K16" s="192"/>
      <c r="L16" s="409" t="s">
        <v>503</v>
      </c>
      <c r="M16" s="413"/>
      <c r="N16" s="413"/>
      <c r="O16" s="413"/>
    </row>
    <row r="17" spans="1:15" ht="24" x14ac:dyDescent="0.2">
      <c r="A17" s="1"/>
      <c r="B17" s="171" t="s">
        <v>1</v>
      </c>
      <c r="C17" s="172" t="s">
        <v>309</v>
      </c>
      <c r="D17" s="412" t="s">
        <v>333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</row>
    <row r="18" spans="1:15" ht="15" x14ac:dyDescent="0.2">
      <c r="A18" s="1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1"/>
      <c r="M18" s="58"/>
      <c r="N18" s="58"/>
      <c r="O18" s="58"/>
    </row>
    <row r="19" spans="1:15" ht="14.25" x14ac:dyDescent="0.2">
      <c r="A19" s="1"/>
      <c r="B19" s="1"/>
      <c r="C19" s="174" t="s">
        <v>310</v>
      </c>
      <c r="D19" s="187"/>
      <c r="E19" s="187"/>
      <c r="F19" s="187"/>
      <c r="G19" s="188"/>
      <c r="H19" s="187"/>
      <c r="I19" s="1"/>
      <c r="J19" s="1"/>
      <c r="K19" s="1"/>
      <c r="L19" s="1"/>
      <c r="M19" s="1"/>
      <c r="N19" s="1"/>
      <c r="O19" s="1"/>
    </row>
    <row r="20" spans="1:15" ht="14.25" x14ac:dyDescent="0.2">
      <c r="A20" s="1"/>
      <c r="B20" s="1"/>
      <c r="C20" s="189"/>
      <c r="D20" s="190" t="s">
        <v>334</v>
      </c>
      <c r="E20" s="178" t="s">
        <v>311</v>
      </c>
      <c r="F20" s="178" t="s">
        <v>312</v>
      </c>
      <c r="G20" s="178" t="s">
        <v>313</v>
      </c>
      <c r="H20" s="178" t="s">
        <v>314</v>
      </c>
      <c r="I20" s="178" t="s">
        <v>315</v>
      </c>
      <c r="J20" s="1"/>
      <c r="K20" s="1"/>
      <c r="L20" s="1"/>
      <c r="M20" s="1"/>
      <c r="N20" s="1"/>
      <c r="O20" s="1"/>
    </row>
    <row r="21" spans="1:15" ht="14.25" x14ac:dyDescent="0.2">
      <c r="A21" s="1"/>
      <c r="B21" s="1"/>
      <c r="C21" s="165" t="s">
        <v>298</v>
      </c>
      <c r="D21" s="290">
        <f>E11</f>
        <v>0</v>
      </c>
      <c r="E21" s="289">
        <f>'Score calc._retail-1'!D21</f>
        <v>1450</v>
      </c>
      <c r="F21" s="289">
        <f>'Score calc._retail-1'!E21</f>
        <v>2080</v>
      </c>
      <c r="G21" s="289">
        <f>'Score calc._retail-1'!F21</f>
        <v>2900</v>
      </c>
      <c r="H21" s="289">
        <f>'Score calc._retail-1'!G21</f>
        <v>3790</v>
      </c>
      <c r="I21" s="1"/>
      <c r="J21" s="1"/>
      <c r="K21" s="1"/>
      <c r="L21" s="1"/>
      <c r="M21" s="1"/>
      <c r="N21" s="1"/>
      <c r="O21" s="1"/>
    </row>
    <row r="22" spans="1:15" ht="14.25" x14ac:dyDescent="0.2">
      <c r="A22" s="1"/>
      <c r="B22" s="1"/>
      <c r="C22" s="165" t="s">
        <v>326</v>
      </c>
      <c r="D22" s="290">
        <f>F11</f>
        <v>0.375</v>
      </c>
      <c r="E22" s="289">
        <f>'Score calc._retail-1'!D22</f>
        <v>10440</v>
      </c>
      <c r="F22" s="289">
        <f>'Score calc._retail-1'!E22</f>
        <v>15470</v>
      </c>
      <c r="G22" s="289">
        <f>'Score calc._retail-1'!F22</f>
        <v>23060</v>
      </c>
      <c r="H22" s="289">
        <f>'Score calc._retail-1'!G22</f>
        <v>32010</v>
      </c>
      <c r="I22" s="1"/>
      <c r="J22" s="1"/>
      <c r="K22" s="1"/>
      <c r="L22" s="1"/>
      <c r="M22" s="1"/>
      <c r="N22" s="1"/>
      <c r="O22" s="1"/>
    </row>
    <row r="23" spans="1:15" ht="24" x14ac:dyDescent="0.2">
      <c r="A23" s="1"/>
      <c r="B23" s="1"/>
      <c r="C23" s="165" t="s">
        <v>335</v>
      </c>
      <c r="D23" s="290">
        <f>G11</f>
        <v>0</v>
      </c>
      <c r="E23" s="289">
        <f>IF($K$23=$K$24,E24,IF($K$23=$K$25,E25,E26))</f>
        <v>6120</v>
      </c>
      <c r="F23" s="289">
        <f>IF($K$23=$K$24,F24,IF($K$23=$K$25,F25,F26))</f>
        <v>7440</v>
      </c>
      <c r="G23" s="289">
        <f>IF($K$23=$K$24,G24,IF($K$23=$K$25,G25,G26))</f>
        <v>8760</v>
      </c>
      <c r="H23" s="289">
        <f>IF($K$23=$K$24,H24,IF($K$23=$K$25,H25,H26))</f>
        <v>10230</v>
      </c>
      <c r="I23" s="1"/>
      <c r="J23" s="161" t="s">
        <v>440</v>
      </c>
      <c r="K23" s="161" t="str">
        <f>IF(G10&lt;J24,K24,IF(G10&lt;J25,K25,K26))</f>
        <v xml:space="preserve">&lt; 2,000m2 </v>
      </c>
      <c r="L23" s="1"/>
      <c r="M23" s="1"/>
      <c r="N23" s="1"/>
      <c r="O23" s="1"/>
    </row>
    <row r="24" spans="1:15" ht="14.25" hidden="1" x14ac:dyDescent="0.2">
      <c r="A24" s="1"/>
      <c r="B24" s="1"/>
      <c r="C24" s="345" t="str">
        <f>'Score calc._retail-1'!C24</f>
        <v>(3) Department stores/ Supermarkets（-2k）</v>
      </c>
      <c r="D24" s="346"/>
      <c r="E24" s="345">
        <f>'Score calc._retail-1'!D24</f>
        <v>6120</v>
      </c>
      <c r="F24" s="345">
        <f>'Score calc._retail-1'!E24</f>
        <v>7440</v>
      </c>
      <c r="G24" s="345">
        <f>'Score calc._retail-1'!F24</f>
        <v>8760</v>
      </c>
      <c r="H24" s="345">
        <f>'Score calc._retail-1'!G24</f>
        <v>10230</v>
      </c>
      <c r="I24" s="1"/>
      <c r="J24" s="287">
        <v>2000</v>
      </c>
      <c r="K24" s="287" t="s">
        <v>441</v>
      </c>
      <c r="L24" s="1"/>
      <c r="M24" s="1"/>
      <c r="N24" s="1"/>
      <c r="O24" s="1"/>
    </row>
    <row r="25" spans="1:15" ht="14.25" hidden="1" x14ac:dyDescent="0.2">
      <c r="A25" s="1"/>
      <c r="B25" s="1"/>
      <c r="C25" s="345" t="str">
        <f>'Score calc._retail-1'!C25</f>
        <v>(3) Department stores/ Supermarkets（2k-10k）</v>
      </c>
      <c r="D25" s="346"/>
      <c r="E25" s="345">
        <f>'Score calc._retail-1'!D25</f>
        <v>3740</v>
      </c>
      <c r="F25" s="345">
        <f>'Score calc._retail-1'!E25</f>
        <v>4900</v>
      </c>
      <c r="G25" s="345">
        <f>'Score calc._retail-1'!F25</f>
        <v>6350</v>
      </c>
      <c r="H25" s="345">
        <f>'Score calc._retail-1'!G25</f>
        <v>7240</v>
      </c>
      <c r="I25" s="1"/>
      <c r="J25" s="287">
        <v>10000</v>
      </c>
      <c r="K25" s="288" t="s">
        <v>442</v>
      </c>
      <c r="L25" s="1"/>
      <c r="M25" s="1"/>
      <c r="N25" s="1"/>
      <c r="O25" s="1"/>
    </row>
    <row r="26" spans="1:15" ht="14.25" hidden="1" x14ac:dyDescent="0.2">
      <c r="A26" s="1"/>
      <c r="B26" s="1"/>
      <c r="C26" s="345" t="str">
        <f>'Score calc._retail-1'!C26</f>
        <v>(3) Department stores/ Supermarkets（10k-）</v>
      </c>
      <c r="D26" s="346"/>
      <c r="E26" s="345">
        <f>'Score calc._retail-1'!D26</f>
        <v>2460</v>
      </c>
      <c r="F26" s="345">
        <f>'Score calc._retail-1'!E26</f>
        <v>3080</v>
      </c>
      <c r="G26" s="345">
        <f>'Score calc._retail-1'!F26</f>
        <v>3700</v>
      </c>
      <c r="H26" s="345">
        <f>'Score calc._retail-1'!G26</f>
        <v>4390</v>
      </c>
      <c r="I26" s="1"/>
      <c r="J26" s="287"/>
      <c r="K26" s="288" t="s">
        <v>443</v>
      </c>
      <c r="L26" s="1"/>
      <c r="M26" s="1"/>
      <c r="N26" s="1"/>
      <c r="O26" s="1"/>
    </row>
    <row r="27" spans="1:15" ht="24" x14ac:dyDescent="0.2">
      <c r="A27" s="1"/>
      <c r="B27" s="1"/>
      <c r="C27" s="165" t="s">
        <v>328</v>
      </c>
      <c r="D27" s="290">
        <f>H11</f>
        <v>0</v>
      </c>
      <c r="E27" s="289">
        <f>'Score calc._retail-1'!D27</f>
        <v>2280</v>
      </c>
      <c r="F27" s="289">
        <f>'Score calc._retail-1'!E27</f>
        <v>2740</v>
      </c>
      <c r="G27" s="289">
        <f>'Score calc._retail-1'!F27</f>
        <v>3500</v>
      </c>
      <c r="H27" s="289">
        <f>'Score calc._retail-1'!G27</f>
        <v>4170</v>
      </c>
      <c r="I27" s="1"/>
      <c r="J27" s="1"/>
      <c r="K27" s="1"/>
      <c r="L27" s="1"/>
      <c r="M27" s="1"/>
      <c r="N27" s="1"/>
      <c r="O27" s="1"/>
    </row>
    <row r="28" spans="1:15" ht="14.25" x14ac:dyDescent="0.2">
      <c r="A28" s="1"/>
      <c r="B28" s="1"/>
      <c r="C28" s="165" t="s">
        <v>329</v>
      </c>
      <c r="D28" s="290">
        <f>I11</f>
        <v>0.625</v>
      </c>
      <c r="E28" s="289">
        <f>'Score calc._retail-1'!D28</f>
        <v>10740</v>
      </c>
      <c r="F28" s="289">
        <f>'Score calc._retail-1'!E28</f>
        <v>12410</v>
      </c>
      <c r="G28" s="289">
        <f>'Score calc._retail-1'!F28</f>
        <v>15360</v>
      </c>
      <c r="H28" s="289">
        <f>'Score calc._retail-1'!G28</f>
        <v>17470</v>
      </c>
      <c r="I28" s="1"/>
      <c r="J28" s="1"/>
      <c r="K28" s="1"/>
      <c r="L28" s="1"/>
      <c r="M28" s="1"/>
      <c r="N28" s="1"/>
      <c r="O28" s="1"/>
    </row>
    <row r="29" spans="1:15" ht="14.25" x14ac:dyDescent="0.2">
      <c r="A29" s="1"/>
      <c r="B29" s="1"/>
      <c r="C29" s="165" t="s">
        <v>330</v>
      </c>
      <c r="D29" s="290">
        <f>J11</f>
        <v>0</v>
      </c>
      <c r="E29" s="289">
        <f>'Score calc._retail-1'!D29</f>
        <v>1040</v>
      </c>
      <c r="F29" s="289">
        <f>'Score calc._retail-1'!E29</f>
        <v>1370</v>
      </c>
      <c r="G29" s="289">
        <f>'Score calc._retail-1'!F29</f>
        <v>1780</v>
      </c>
      <c r="H29" s="289">
        <f>'Score calc._retail-1'!G29</f>
        <v>2330</v>
      </c>
      <c r="I29" s="1"/>
      <c r="J29" s="1"/>
      <c r="K29" s="1"/>
      <c r="L29" s="1"/>
      <c r="M29" s="1"/>
      <c r="N29" s="1"/>
      <c r="O29" s="1"/>
    </row>
    <row r="30" spans="1:15" ht="24.75" thickBot="1" x14ac:dyDescent="0.25">
      <c r="A30" s="1"/>
      <c r="B30" s="1"/>
      <c r="C30" s="165" t="s">
        <v>331</v>
      </c>
      <c r="D30" s="291">
        <f>K11</f>
        <v>0</v>
      </c>
      <c r="E30" s="289">
        <f>'Score calc._retail-1'!D30</f>
        <v>1450</v>
      </c>
      <c r="F30" s="289">
        <f>'Score calc._retail-1'!E30</f>
        <v>2080</v>
      </c>
      <c r="G30" s="289">
        <f>'Score calc._retail-1'!F30</f>
        <v>2900</v>
      </c>
      <c r="H30" s="289">
        <f>'Score calc._retail-1'!G30</f>
        <v>3790</v>
      </c>
      <c r="I30" s="2"/>
      <c r="J30" s="1"/>
      <c r="K30" s="1"/>
      <c r="L30" s="1"/>
      <c r="M30" s="1"/>
      <c r="N30" s="1"/>
      <c r="O30" s="1"/>
    </row>
    <row r="31" spans="1:15" ht="24" customHeight="1" thickBot="1" x14ac:dyDescent="0.25">
      <c r="A31" s="1"/>
      <c r="B31" s="1"/>
      <c r="C31" s="191" t="s">
        <v>336</v>
      </c>
      <c r="D31" s="292"/>
      <c r="E31" s="292">
        <f>SUMPRODUCT($D$21:$D$30,E21:E30)</f>
        <v>10627.5</v>
      </c>
      <c r="F31" s="292">
        <f>SUMPRODUCT($D$21:$D$30,F21:F30)</f>
        <v>13557.5</v>
      </c>
      <c r="G31" s="292">
        <f>SUMPRODUCT($D$21:$D$30,G21:G30)</f>
        <v>18247.5</v>
      </c>
      <c r="H31" s="293">
        <f>SUMPRODUCT($D$21:$D$30,H21:H30)</f>
        <v>22922.5</v>
      </c>
      <c r="I31" s="294">
        <v>22500</v>
      </c>
      <c r="J31" s="414" t="s">
        <v>504</v>
      </c>
      <c r="K31" s="413"/>
      <c r="L31" s="413"/>
      <c r="M31" s="413"/>
      <c r="N31" s="413"/>
      <c r="O31" s="413"/>
    </row>
    <row r="32" spans="1:15" ht="14.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4.25" x14ac:dyDescent="0.2">
      <c r="A33" s="1"/>
      <c r="B33" s="181" t="s">
        <v>337</v>
      </c>
      <c r="C33" s="18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4" customHeight="1" x14ac:dyDescent="0.2">
      <c r="A34" s="1"/>
      <c r="B34" s="173" t="s">
        <v>3</v>
      </c>
      <c r="C34" s="182" t="s">
        <v>317</v>
      </c>
      <c r="D34" s="281">
        <f>SUMPRODUCT($E$11:$L$11,E34:L34)</f>
        <v>0</v>
      </c>
      <c r="E34" s="192"/>
      <c r="F34" s="192"/>
      <c r="G34" s="192"/>
      <c r="H34" s="192"/>
      <c r="I34" s="192"/>
      <c r="J34" s="192"/>
      <c r="K34" s="192"/>
      <c r="L34" s="409" t="s">
        <v>494</v>
      </c>
      <c r="M34" s="413"/>
      <c r="N34" s="413"/>
      <c r="O34" s="413"/>
    </row>
    <row r="35" spans="1:15" ht="24" customHeight="1" x14ac:dyDescent="0.2">
      <c r="A35" s="1"/>
      <c r="B35" s="173">
        <v>2.2000000000000002</v>
      </c>
      <c r="C35" s="182" t="s">
        <v>318</v>
      </c>
      <c r="D35" s="412" t="s">
        <v>338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</row>
    <row r="36" spans="1:15" ht="14.25" x14ac:dyDescent="0.2">
      <c r="A36" s="1"/>
      <c r="B36" s="1"/>
      <c r="C36" s="1"/>
      <c r="D36" s="1"/>
      <c r="E36" s="7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4.25" x14ac:dyDescent="0.2">
      <c r="A37" s="1"/>
      <c r="B37" s="1"/>
      <c r="C37" s="174" t="s">
        <v>339</v>
      </c>
      <c r="D37" s="187"/>
      <c r="E37" s="187"/>
      <c r="F37" s="187"/>
      <c r="G37" s="188"/>
      <c r="H37" s="1"/>
      <c r="I37" s="1"/>
      <c r="J37" s="1"/>
      <c r="K37" s="1"/>
      <c r="L37" s="1"/>
      <c r="M37" s="1"/>
      <c r="N37" s="1"/>
      <c r="O37" s="1"/>
    </row>
    <row r="38" spans="1:15" ht="14.25" x14ac:dyDescent="0.2">
      <c r="A38" s="1"/>
      <c r="B38" s="1"/>
      <c r="C38" s="189"/>
      <c r="D38" s="190" t="str">
        <f>D20</f>
        <v>Composition</v>
      </c>
      <c r="E38" s="178" t="str">
        <f t="shared" ref="E38:I38" si="1">E20</f>
        <v>25% point</v>
      </c>
      <c r="F38" s="178" t="str">
        <f t="shared" si="1"/>
        <v>50% point</v>
      </c>
      <c r="G38" s="178" t="str">
        <f t="shared" si="1"/>
        <v>75% point</v>
      </c>
      <c r="H38" s="178" t="str">
        <f t="shared" si="1"/>
        <v>90% point</v>
      </c>
      <c r="I38" s="178" t="str">
        <f t="shared" si="1"/>
        <v>Subject</v>
      </c>
      <c r="J38" s="1"/>
      <c r="K38" s="1"/>
      <c r="L38" s="1"/>
      <c r="M38" s="1"/>
      <c r="N38" s="1"/>
      <c r="O38" s="1"/>
    </row>
    <row r="39" spans="1:15" ht="14.25" x14ac:dyDescent="0.2">
      <c r="A39" s="1"/>
      <c r="B39" s="1"/>
      <c r="C39" s="165" t="str">
        <f>C21</f>
        <v>(1) Retail Stores</v>
      </c>
      <c r="D39" s="295">
        <f>E11</f>
        <v>0</v>
      </c>
      <c r="E39" s="289">
        <f>'Score calc._retail-1'!D38</f>
        <v>404</v>
      </c>
      <c r="F39" s="289">
        <f>'Score calc._retail-1'!E38</f>
        <v>1102</v>
      </c>
      <c r="G39" s="289">
        <f>'Score calc._retail-1'!F38</f>
        <v>1731</v>
      </c>
      <c r="H39" s="289">
        <f>'Score calc._retail-1'!G38</f>
        <v>3089</v>
      </c>
      <c r="I39" s="1"/>
      <c r="J39" s="1"/>
      <c r="K39" s="1"/>
      <c r="L39" s="1"/>
      <c r="M39" s="1"/>
      <c r="N39" s="1"/>
      <c r="O39" s="1"/>
    </row>
    <row r="40" spans="1:15" ht="14.25" x14ac:dyDescent="0.2">
      <c r="A40" s="1"/>
      <c r="B40" s="1"/>
      <c r="C40" s="165" t="str">
        <f>C22</f>
        <v>(2) Restaurants</v>
      </c>
      <c r="D40" s="295">
        <f>F11</f>
        <v>0.375</v>
      </c>
      <c r="E40" s="289">
        <f>'Score calc._retail-1'!D39</f>
        <v>14205</v>
      </c>
      <c r="F40" s="289">
        <f>'Score calc._retail-1'!E39</f>
        <v>21053</v>
      </c>
      <c r="G40" s="289">
        <f>'Score calc._retail-1'!F39</f>
        <v>30404</v>
      </c>
      <c r="H40" s="289">
        <f>'Score calc._retail-1'!G39</f>
        <v>36641</v>
      </c>
      <c r="I40" s="1"/>
      <c r="J40" s="1"/>
      <c r="K40" s="1"/>
      <c r="L40" s="1"/>
      <c r="M40" s="1"/>
      <c r="N40" s="1"/>
      <c r="O40" s="1"/>
    </row>
    <row r="41" spans="1:15" ht="24" x14ac:dyDescent="0.2">
      <c r="A41" s="1"/>
      <c r="B41" s="1"/>
      <c r="C41" s="165" t="str">
        <f>C23</f>
        <v>(3) Department stores/ Supermarkets (by scale)</v>
      </c>
      <c r="D41" s="295">
        <f>G11</f>
        <v>0</v>
      </c>
      <c r="E41" s="289">
        <f>'Score calc._retail-1'!D40</f>
        <v>1267</v>
      </c>
      <c r="F41" s="289">
        <f>'Score calc._retail-1'!E40</f>
        <v>1901</v>
      </c>
      <c r="G41" s="289">
        <f>'Score calc._retail-1'!F40</f>
        <v>2780</v>
      </c>
      <c r="H41" s="289">
        <f>'Score calc._retail-1'!G40</f>
        <v>3800</v>
      </c>
      <c r="I41" s="1"/>
      <c r="J41" s="1"/>
      <c r="K41" s="1"/>
      <c r="L41" s="1"/>
      <c r="M41" s="1"/>
      <c r="N41" s="1"/>
      <c r="O41" s="1"/>
    </row>
    <row r="42" spans="1:15" ht="24" x14ac:dyDescent="0.2">
      <c r="A42" s="1"/>
      <c r="B42" s="1"/>
      <c r="C42" s="165" t="str">
        <f t="shared" ref="C42:C45" si="2">C27</f>
        <v>(4) Home electronics mass retailers</v>
      </c>
      <c r="D42" s="295">
        <f>H11</f>
        <v>0</v>
      </c>
      <c r="E42" s="289">
        <f>'Score calc._retail-1'!D41</f>
        <v>404</v>
      </c>
      <c r="F42" s="289">
        <f>'Score calc._retail-1'!E41</f>
        <v>1102</v>
      </c>
      <c r="G42" s="289">
        <f>'Score calc._retail-1'!F41</f>
        <v>1731</v>
      </c>
      <c r="H42" s="289">
        <f>'Score calc._retail-1'!G41</f>
        <v>3089</v>
      </c>
      <c r="I42" s="1"/>
      <c r="J42" s="1"/>
      <c r="K42" s="1"/>
      <c r="L42" s="1"/>
      <c r="M42" s="1"/>
      <c r="N42" s="1"/>
      <c r="O42" s="1"/>
    </row>
    <row r="43" spans="1:15" ht="14.25" x14ac:dyDescent="0.2">
      <c r="A43" s="1"/>
      <c r="B43" s="1"/>
      <c r="C43" s="165" t="str">
        <f t="shared" si="2"/>
        <v>(5) Convenience Stores</v>
      </c>
      <c r="D43" s="295">
        <f>I11</f>
        <v>0.625</v>
      </c>
      <c r="E43" s="289">
        <f>'Score calc._retail-1'!D42</f>
        <v>2000</v>
      </c>
      <c r="F43" s="289">
        <f>'Score calc._retail-1'!E42</f>
        <v>2700</v>
      </c>
      <c r="G43" s="289">
        <f>'Score calc._retail-1'!F42</f>
        <v>3750</v>
      </c>
      <c r="H43" s="289">
        <f>'Score calc._retail-1'!G42</f>
        <v>5000</v>
      </c>
      <c r="I43" s="1"/>
      <c r="J43" s="1"/>
      <c r="K43" s="1"/>
      <c r="L43" s="1"/>
      <c r="M43" s="1"/>
      <c r="N43" s="1"/>
      <c r="O43" s="1"/>
    </row>
    <row r="44" spans="1:15" ht="14.25" x14ac:dyDescent="0.2">
      <c r="A44" s="1"/>
      <c r="B44" s="1"/>
      <c r="C44" s="165" t="str">
        <f t="shared" si="2"/>
        <v>(6) Office area of stores</v>
      </c>
      <c r="D44" s="295">
        <f>J11</f>
        <v>0</v>
      </c>
      <c r="E44" s="289">
        <f>'Score calc._retail-1'!D43</f>
        <v>490</v>
      </c>
      <c r="F44" s="289">
        <f>'Score calc._retail-1'!E43</f>
        <v>693</v>
      </c>
      <c r="G44" s="289">
        <f>'Score calc._retail-1'!F43</f>
        <v>975</v>
      </c>
      <c r="H44" s="289">
        <f>'Score calc._retail-1'!G43</f>
        <v>1293</v>
      </c>
      <c r="I44" s="1"/>
      <c r="J44" s="1"/>
      <c r="K44" s="1"/>
      <c r="L44" s="1"/>
      <c r="M44" s="1"/>
      <c r="N44" s="1"/>
      <c r="O44" s="1"/>
    </row>
    <row r="45" spans="1:15" ht="24.75" thickBot="1" x14ac:dyDescent="0.25">
      <c r="A45" s="1"/>
      <c r="B45" s="1"/>
      <c r="C45" s="165" t="str">
        <f t="shared" si="2"/>
        <v>(7) Others (deemed equivalent to retail stores)</v>
      </c>
      <c r="D45" s="296">
        <f>K11</f>
        <v>0</v>
      </c>
      <c r="E45" s="289">
        <f>'Score calc._retail-1'!D44</f>
        <v>404</v>
      </c>
      <c r="F45" s="289">
        <f>'Score calc._retail-1'!E44</f>
        <v>1102</v>
      </c>
      <c r="G45" s="289">
        <f>'Score calc._retail-1'!F44</f>
        <v>1731</v>
      </c>
      <c r="H45" s="289">
        <f>'Score calc._retail-1'!G44</f>
        <v>3089</v>
      </c>
      <c r="I45" s="2"/>
      <c r="J45" s="1"/>
      <c r="K45" s="1"/>
      <c r="L45" s="1"/>
      <c r="M45" s="1"/>
      <c r="N45" s="1"/>
      <c r="O45" s="1"/>
    </row>
    <row r="46" spans="1:15" ht="24" customHeight="1" thickBot="1" x14ac:dyDescent="0.25">
      <c r="A46" s="1"/>
      <c r="B46" s="1"/>
      <c r="C46" s="191" t="str">
        <f>C31</f>
        <v>Subject store (except car parks)</v>
      </c>
      <c r="D46" s="292"/>
      <c r="E46" s="292">
        <f>SUMPRODUCT($D$39:$D$45,E39:E45)</f>
        <v>6576.875</v>
      </c>
      <c r="F46" s="292">
        <f t="shared" ref="F46:H46" si="3">SUMPRODUCT($D$39:$D$45,F39:F45)</f>
        <v>9582.375</v>
      </c>
      <c r="G46" s="292">
        <f t="shared" si="3"/>
        <v>13745.25</v>
      </c>
      <c r="H46" s="293">
        <f t="shared" si="3"/>
        <v>16865.375</v>
      </c>
      <c r="I46" s="297"/>
      <c r="J46" s="414" t="s">
        <v>505</v>
      </c>
      <c r="K46" s="413"/>
      <c r="L46" s="413"/>
      <c r="M46" s="413"/>
      <c r="N46" s="413"/>
      <c r="O46" s="413"/>
    </row>
    <row r="47" spans="1:15" ht="14.25" x14ac:dyDescent="0.2">
      <c r="A47" s="1"/>
      <c r="B47" s="1"/>
      <c r="C47" s="1"/>
      <c r="D47" s="1"/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x14ac:dyDescent="0.2">
      <c r="A48" s="1"/>
      <c r="B48" s="181" t="s">
        <v>340</v>
      </c>
      <c r="C48" s="181"/>
      <c r="D48" s="1"/>
      <c r="E48" s="1"/>
      <c r="F48" s="7"/>
      <c r="G48" s="22"/>
      <c r="H48" s="1"/>
      <c r="I48" s="1"/>
      <c r="J48" s="1"/>
      <c r="K48" s="1"/>
      <c r="L48" s="1"/>
      <c r="M48" s="1"/>
      <c r="N48" s="1"/>
      <c r="O48" s="1"/>
    </row>
    <row r="49" spans="1:15" ht="14.25" x14ac:dyDescent="0.2">
      <c r="A49" s="1"/>
      <c r="B49" s="173" t="s">
        <v>13</v>
      </c>
      <c r="C49" s="182" t="s">
        <v>341</v>
      </c>
      <c r="D49" s="281">
        <f>IF(D50*2/3+D51*1/3&gt;4,4,D50*2/3+D51*1/3)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4" customHeight="1" x14ac:dyDescent="0.2">
      <c r="A50" s="1"/>
      <c r="B50" s="41" t="s">
        <v>33</v>
      </c>
      <c r="C50" s="183" t="s">
        <v>153</v>
      </c>
      <c r="D50" s="281">
        <f>SUMPRODUCT($E$11:$L$11,E50:L50)</f>
        <v>0</v>
      </c>
      <c r="E50" s="192"/>
      <c r="F50" s="192"/>
      <c r="G50" s="192"/>
      <c r="H50" s="192"/>
      <c r="I50" s="192"/>
      <c r="J50" s="192"/>
      <c r="K50" s="192"/>
      <c r="L50" s="409" t="s">
        <v>499</v>
      </c>
      <c r="M50" s="413"/>
      <c r="N50" s="413"/>
      <c r="O50" s="413"/>
    </row>
    <row r="51" spans="1:15" ht="24" customHeight="1" x14ac:dyDescent="0.2">
      <c r="A51" s="1"/>
      <c r="B51" s="41" t="s">
        <v>34</v>
      </c>
      <c r="C51" s="183" t="s">
        <v>154</v>
      </c>
      <c r="D51" s="192"/>
      <c r="E51" s="180" t="s">
        <v>501</v>
      </c>
      <c r="F51" s="1"/>
      <c r="G51" s="1"/>
      <c r="H51" s="1"/>
      <c r="I51" s="1"/>
      <c r="J51" s="1"/>
      <c r="K51" s="1"/>
      <c r="L51" s="167"/>
      <c r="M51" s="167"/>
      <c r="N51" s="161"/>
      <c r="O51" s="161"/>
    </row>
    <row r="52" spans="1:15" ht="24" customHeight="1" x14ac:dyDescent="0.2">
      <c r="A52" s="1"/>
      <c r="B52" s="173" t="s">
        <v>14</v>
      </c>
      <c r="C52" s="185" t="s">
        <v>155</v>
      </c>
      <c r="D52" s="281">
        <f>SUMPRODUCT($E$11:$L$11,E52:L52)</f>
        <v>0</v>
      </c>
      <c r="E52" s="192"/>
      <c r="F52" s="192"/>
      <c r="G52" s="192"/>
      <c r="H52" s="192"/>
      <c r="I52" s="192"/>
      <c r="J52" s="192"/>
      <c r="K52" s="192"/>
      <c r="L52" s="409" t="s">
        <v>506</v>
      </c>
      <c r="M52" s="413"/>
      <c r="N52" s="413"/>
      <c r="O52" s="413"/>
    </row>
    <row r="53" spans="1:15" ht="24" customHeight="1" x14ac:dyDescent="0.2">
      <c r="A53" s="1"/>
      <c r="B53" s="171" t="s">
        <v>15</v>
      </c>
      <c r="C53" s="185" t="s">
        <v>156</v>
      </c>
      <c r="D53" s="281">
        <f>SUMPRODUCT($E$11:$L$11,E53:L53)</f>
        <v>0</v>
      </c>
      <c r="E53" s="192"/>
      <c r="F53" s="192"/>
      <c r="G53" s="192"/>
      <c r="H53" s="192"/>
      <c r="I53" s="192"/>
      <c r="J53" s="192"/>
      <c r="K53" s="192"/>
      <c r="L53" s="409" t="s">
        <v>499</v>
      </c>
      <c r="M53" s="413"/>
      <c r="N53" s="413"/>
      <c r="O53" s="413"/>
    </row>
    <row r="54" spans="1:15" ht="14.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15"/>
  </sheetData>
  <sheetProtection algorithmName="SHA-512" hashValue="FvatAxGgPMWUHjunfOcU/ZKgQf0rdhY19pjOirxHmGfCpBHjvbznB53hNGt2ZjZWH2Brsik3sL5hfHvgHgnD8g==" saltValue="O8gNy7DOYU/CZR0z0+2oTw==" spinCount="100000" sheet="1" objects="1" scenarios="1"/>
  <mergeCells count="11">
    <mergeCell ref="L34:O34"/>
    <mergeCell ref="B10:C10"/>
    <mergeCell ref="N10:O10"/>
    <mergeCell ref="L16:O16"/>
    <mergeCell ref="D17:O17"/>
    <mergeCell ref="J31:O31"/>
    <mergeCell ref="D35:O35"/>
    <mergeCell ref="J46:O46"/>
    <mergeCell ref="L50:O50"/>
    <mergeCell ref="L52:O52"/>
    <mergeCell ref="L53:O53"/>
  </mergeCells>
  <phoneticPr fontId="2"/>
  <conditionalFormatting sqref="E50:K50">
    <cfRule type="expression" dxfId="6" priority="7" stopIfTrue="1">
      <formula>E$10&gt;0</formula>
    </cfRule>
  </conditionalFormatting>
  <conditionalFormatting sqref="E52:K53">
    <cfRule type="expression" dxfId="5" priority="6" stopIfTrue="1">
      <formula>E$10&gt;0</formula>
    </cfRule>
  </conditionalFormatting>
  <conditionalFormatting sqref="E16:K16">
    <cfRule type="expression" dxfId="4" priority="5" stopIfTrue="1">
      <formula>E$10&gt;0</formula>
    </cfRule>
  </conditionalFormatting>
  <conditionalFormatting sqref="I31">
    <cfRule type="expression" dxfId="3" priority="4" stopIfTrue="1">
      <formula>I$10&gt;0</formula>
    </cfRule>
  </conditionalFormatting>
  <conditionalFormatting sqref="E34:K34">
    <cfRule type="expression" dxfId="2" priority="3" stopIfTrue="1">
      <formula>E$10&gt;0</formula>
    </cfRule>
  </conditionalFormatting>
  <conditionalFormatting sqref="I46">
    <cfRule type="expression" dxfId="1" priority="2" stopIfTrue="1">
      <formula>I$10&gt;0</formula>
    </cfRule>
  </conditionalFormatting>
  <conditionalFormatting sqref="D51">
    <cfRule type="expression" dxfId="0" priority="1" stopIfTrue="1">
      <formula>D$10&gt;0</formula>
    </cfRule>
  </conditionalFormatting>
  <pageMargins left="0.7" right="0.7" top="0.75" bottom="0.75" header="0.3" footer="0.3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showGridLines="0" zoomScale="85" zoomScaleNormal="85" zoomScaleSheetLayoutView="70" workbookViewId="0">
      <selection activeCell="E9" sqref="E9"/>
    </sheetView>
  </sheetViews>
  <sheetFormatPr defaultRowHeight="13.5" x14ac:dyDescent="0.15"/>
  <cols>
    <col min="1" max="1" width="3.5" style="36" customWidth="1"/>
    <col min="2" max="2" width="2.625" style="36" customWidth="1"/>
    <col min="3" max="3" width="11.625" style="36" customWidth="1"/>
    <col min="4" max="4" width="6.875" style="36" customWidth="1"/>
    <col min="5" max="5" width="7.875" style="36" customWidth="1"/>
    <col min="6" max="6" width="7.5" style="36" customWidth="1"/>
    <col min="7" max="7" width="8" style="36" customWidth="1"/>
    <col min="8" max="8" width="10.25" style="36" customWidth="1"/>
    <col min="9" max="9" width="9.5" style="36" customWidth="1"/>
    <col min="10" max="10" width="9" style="36"/>
    <col min="11" max="11" width="11.125" style="36" customWidth="1"/>
    <col min="12" max="12" width="9" style="36"/>
    <col min="13" max="13" width="11.5" style="36" customWidth="1"/>
    <col min="14" max="14" width="9" style="36"/>
    <col min="15" max="15" width="13.625" style="37" customWidth="1"/>
    <col min="16" max="16" width="9" style="36"/>
    <col min="17" max="17" width="13.625" style="36" customWidth="1"/>
    <col min="18" max="18" width="11" style="36" bestFit="1" customWidth="1"/>
    <col min="19" max="19" width="9" style="36"/>
    <col min="20" max="20" width="13.875" style="36" customWidth="1"/>
    <col min="21" max="21" width="10.25" style="36" customWidth="1"/>
    <col min="22" max="22" width="10.625" style="36" customWidth="1"/>
    <col min="23" max="23" width="9" style="36"/>
    <col min="24" max="24" width="10.5" style="36" bestFit="1" customWidth="1"/>
    <col min="25" max="16384" width="9" style="36"/>
  </cols>
  <sheetData>
    <row r="1" spans="1:25" ht="14.25" x14ac:dyDescent="0.15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  <c r="P1" s="298"/>
      <c r="Q1" s="298"/>
      <c r="R1" s="298"/>
      <c r="S1" s="298"/>
      <c r="T1" s="298"/>
      <c r="U1" s="298"/>
      <c r="V1" s="298"/>
      <c r="W1" s="298"/>
      <c r="X1" s="298"/>
      <c r="Y1" s="300"/>
    </row>
    <row r="2" spans="1:25" ht="20.25" x14ac:dyDescent="0.15">
      <c r="A2" s="298"/>
      <c r="B2" s="105" t="s">
        <v>342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93"/>
      <c r="P2" s="106"/>
      <c r="Q2" s="106"/>
      <c r="R2" s="106"/>
      <c r="S2" s="301"/>
      <c r="T2" s="298"/>
      <c r="U2" s="298"/>
      <c r="V2" s="298"/>
      <c r="W2" s="298"/>
      <c r="X2" s="302"/>
      <c r="Y2" s="300"/>
    </row>
    <row r="3" spans="1:25" ht="15" thickBot="1" x14ac:dyDescent="0.2">
      <c r="A3" s="298"/>
      <c r="B3" s="108"/>
      <c r="C3" s="109"/>
      <c r="D3" s="108"/>
      <c r="E3" s="108"/>
      <c r="F3" s="108"/>
      <c r="G3" s="108"/>
      <c r="H3" s="108"/>
      <c r="I3" s="108"/>
      <c r="J3" s="108" t="s">
        <v>343</v>
      </c>
      <c r="K3" s="108"/>
      <c r="L3" s="108"/>
      <c r="M3" s="108"/>
      <c r="N3" s="108"/>
      <c r="O3" s="194"/>
      <c r="P3" s="106"/>
      <c r="Q3" s="106"/>
      <c r="R3" s="106"/>
      <c r="S3" s="301"/>
      <c r="T3" s="298"/>
      <c r="U3" s="298"/>
      <c r="V3" s="298"/>
      <c r="W3" s="298"/>
      <c r="X3" s="298"/>
      <c r="Y3" s="300"/>
    </row>
    <row r="4" spans="1:25" ht="15.75" thickTop="1" thickBot="1" x14ac:dyDescent="0.2">
      <c r="A4" s="298"/>
      <c r="B4" s="108"/>
      <c r="C4" s="108"/>
      <c r="D4" s="108"/>
      <c r="E4" s="110"/>
      <c r="F4" s="108" t="s">
        <v>507</v>
      </c>
      <c r="G4" s="108"/>
      <c r="H4" s="108"/>
      <c r="I4" s="108"/>
      <c r="J4" s="108" t="s">
        <v>163</v>
      </c>
      <c r="K4" s="108"/>
      <c r="L4" s="108"/>
      <c r="M4" s="108"/>
      <c r="N4" s="108"/>
      <c r="O4" s="194"/>
      <c r="P4" s="106"/>
      <c r="Q4" s="106"/>
      <c r="R4" s="106"/>
      <c r="S4" s="106"/>
      <c r="T4" s="298"/>
      <c r="U4" s="298"/>
      <c r="V4" s="298"/>
      <c r="W4" s="298"/>
      <c r="X4" s="298"/>
      <c r="Y4" s="300"/>
    </row>
    <row r="5" spans="1:25" ht="15" thickTop="1" x14ac:dyDescent="0.15">
      <c r="A5" s="298"/>
      <c r="B5" s="108"/>
      <c r="C5" s="108"/>
      <c r="D5" s="108"/>
      <c r="E5" s="111"/>
      <c r="F5" s="108" t="s">
        <v>164</v>
      </c>
      <c r="G5" s="108"/>
      <c r="H5" s="108"/>
      <c r="I5" s="108"/>
      <c r="J5" s="108" t="s">
        <v>165</v>
      </c>
      <c r="K5" s="108"/>
      <c r="L5" s="108"/>
      <c r="M5" s="108"/>
      <c r="N5" s="108"/>
      <c r="O5" s="194"/>
      <c r="P5" s="106"/>
      <c r="Q5" s="106"/>
      <c r="R5" s="106"/>
      <c r="S5" s="106"/>
      <c r="T5" s="298"/>
      <c r="U5" s="298"/>
      <c r="V5" s="298"/>
      <c r="W5" s="298"/>
      <c r="X5" s="298"/>
      <c r="Y5" s="300"/>
    </row>
    <row r="6" spans="1:25" ht="14.25" x14ac:dyDescent="0.15">
      <c r="A6" s="298"/>
      <c r="B6" s="108"/>
      <c r="C6" s="108"/>
      <c r="D6" s="108"/>
      <c r="E6" s="112"/>
      <c r="F6" s="108" t="s">
        <v>486</v>
      </c>
      <c r="G6" s="108"/>
      <c r="H6" s="108"/>
      <c r="I6" s="108"/>
      <c r="J6" s="108"/>
      <c r="K6" s="108"/>
      <c r="L6" s="108"/>
      <c r="M6" s="108"/>
      <c r="N6" s="108"/>
      <c r="O6" s="194"/>
      <c r="P6" s="106"/>
      <c r="Q6" s="106"/>
      <c r="R6" s="106"/>
      <c r="S6" s="106"/>
      <c r="T6" s="298"/>
      <c r="U6" s="298"/>
      <c r="V6" s="298"/>
      <c r="W6" s="298"/>
      <c r="X6" s="298"/>
      <c r="Y6" s="300"/>
    </row>
    <row r="7" spans="1:25" ht="14.25" x14ac:dyDescent="0.15">
      <c r="A7" s="298"/>
      <c r="B7" s="108"/>
      <c r="C7" s="108" t="s">
        <v>344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94"/>
      <c r="P7" s="106"/>
      <c r="Q7" s="106"/>
      <c r="R7" s="106"/>
      <c r="S7" s="106"/>
      <c r="T7" s="298"/>
      <c r="U7" s="298"/>
      <c r="V7" s="298"/>
      <c r="W7" s="298"/>
      <c r="X7" s="298"/>
      <c r="Y7" s="300"/>
    </row>
    <row r="8" spans="1:25" ht="15" thickBot="1" x14ac:dyDescent="0.2">
      <c r="A8" s="29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94"/>
      <c r="P8" s="106"/>
      <c r="Q8" s="106"/>
      <c r="R8" s="106"/>
      <c r="S8" s="106"/>
      <c r="T8" s="298"/>
      <c r="U8" s="298"/>
      <c r="V8" s="298"/>
      <c r="W8" s="298"/>
      <c r="X8" s="298"/>
      <c r="Y8" s="300"/>
    </row>
    <row r="9" spans="1:25" ht="15.75" thickTop="1" thickBot="1" x14ac:dyDescent="0.2">
      <c r="A9" s="298"/>
      <c r="B9" s="106" t="s">
        <v>19</v>
      </c>
      <c r="C9" s="108" t="s">
        <v>169</v>
      </c>
      <c r="D9" s="108"/>
      <c r="E9" s="303">
        <v>100</v>
      </c>
      <c r="F9" s="108" t="s">
        <v>345</v>
      </c>
      <c r="G9" s="108"/>
      <c r="H9" s="108"/>
      <c r="I9" s="108"/>
      <c r="J9" s="108"/>
      <c r="K9" s="108"/>
      <c r="L9" s="108"/>
      <c r="M9" s="108"/>
      <c r="N9" s="108"/>
      <c r="O9" s="194"/>
      <c r="P9" s="106"/>
      <c r="Q9" s="106"/>
      <c r="R9" s="106"/>
      <c r="S9" s="106"/>
      <c r="T9" s="298"/>
      <c r="U9" s="298"/>
      <c r="V9" s="298"/>
      <c r="W9" s="298"/>
      <c r="X9" s="298"/>
      <c r="Y9" s="300"/>
    </row>
    <row r="10" spans="1:25" ht="15.75" thickTop="1" thickBot="1" x14ac:dyDescent="0.2">
      <c r="A10" s="298"/>
      <c r="B10" s="108"/>
      <c r="C10" s="106" t="s">
        <v>346</v>
      </c>
      <c r="D10" s="108"/>
      <c r="E10" s="303">
        <v>2000</v>
      </c>
      <c r="F10" s="108" t="s">
        <v>347</v>
      </c>
      <c r="G10" s="108"/>
      <c r="H10" s="108"/>
      <c r="I10" s="108"/>
      <c r="J10" s="108"/>
      <c r="K10" s="108"/>
      <c r="L10" s="108"/>
      <c r="M10" s="108"/>
      <c r="N10" s="108"/>
      <c r="O10" s="194"/>
      <c r="P10" s="106"/>
      <c r="Q10" s="106"/>
      <c r="R10" s="106"/>
      <c r="S10" s="106"/>
      <c r="T10" s="298"/>
      <c r="U10" s="298"/>
      <c r="V10" s="298"/>
      <c r="W10" s="298"/>
      <c r="X10" s="298"/>
      <c r="Y10" s="300"/>
    </row>
    <row r="11" spans="1:25" ht="15.75" thickTop="1" thickBot="1" x14ac:dyDescent="0.2">
      <c r="A11" s="298"/>
      <c r="B11" s="106" t="s">
        <v>20</v>
      </c>
      <c r="C11" s="106" t="s">
        <v>174</v>
      </c>
      <c r="D11" s="108"/>
      <c r="E11" s="303">
        <v>30000</v>
      </c>
      <c r="F11" s="108" t="s">
        <v>508</v>
      </c>
      <c r="G11" s="108"/>
      <c r="H11" s="108"/>
      <c r="I11" s="108"/>
      <c r="J11" s="108"/>
      <c r="K11" s="108"/>
      <c r="L11" s="108"/>
      <c r="M11" s="108"/>
      <c r="N11" s="108"/>
      <c r="O11" s="194"/>
      <c r="P11" s="106"/>
      <c r="Q11" s="106"/>
      <c r="R11" s="106"/>
      <c r="S11" s="106"/>
      <c r="T11" s="298"/>
      <c r="U11" s="298"/>
      <c r="V11" s="298"/>
      <c r="W11" s="298"/>
      <c r="X11" s="298"/>
      <c r="Y11" s="300"/>
    </row>
    <row r="12" spans="1:25" ht="15.75" thickTop="1" thickBot="1" x14ac:dyDescent="0.2">
      <c r="A12" s="298"/>
      <c r="B12" s="106" t="s">
        <v>176</v>
      </c>
      <c r="C12" s="106" t="s">
        <v>348</v>
      </c>
      <c r="D12" s="108"/>
      <c r="E12" s="303">
        <v>320</v>
      </c>
      <c r="F12" s="108" t="s">
        <v>349</v>
      </c>
      <c r="G12" s="108"/>
      <c r="H12" s="108"/>
      <c r="I12" s="108"/>
      <c r="J12" s="108"/>
      <c r="K12" s="108"/>
      <c r="L12" s="108"/>
      <c r="M12" s="108"/>
      <c r="N12" s="108"/>
      <c r="O12" s="194"/>
      <c r="P12" s="106"/>
      <c r="Q12" s="106"/>
      <c r="R12" s="106"/>
      <c r="S12" s="106"/>
      <c r="T12" s="298"/>
      <c r="U12" s="298"/>
      <c r="V12" s="298"/>
      <c r="W12" s="298"/>
      <c r="X12" s="298"/>
      <c r="Y12" s="300"/>
    </row>
    <row r="13" spans="1:25" ht="30" thickTop="1" thickBot="1" x14ac:dyDescent="0.2">
      <c r="A13" s="298"/>
      <c r="B13" s="195" t="s">
        <v>21</v>
      </c>
      <c r="C13" s="115" t="s">
        <v>177</v>
      </c>
      <c r="D13" s="116" t="s">
        <v>178</v>
      </c>
      <c r="E13" s="304">
        <v>70</v>
      </c>
      <c r="F13" s="108" t="s">
        <v>180</v>
      </c>
      <c r="G13" s="116" t="s">
        <v>181</v>
      </c>
      <c r="H13" s="305">
        <f>100-E13</f>
        <v>30</v>
      </c>
      <c r="I13" s="108" t="s">
        <v>180</v>
      </c>
      <c r="J13" s="108"/>
      <c r="K13" s="108"/>
      <c r="L13" s="108"/>
      <c r="M13" s="108"/>
      <c r="N13" s="108"/>
      <c r="O13" s="194"/>
      <c r="P13" s="106"/>
      <c r="Q13" s="106"/>
      <c r="R13" s="106"/>
      <c r="S13" s="106"/>
      <c r="T13" s="298"/>
      <c r="U13" s="298"/>
      <c r="V13" s="298"/>
      <c r="W13" s="298"/>
      <c r="X13" s="298"/>
      <c r="Y13" s="300"/>
    </row>
    <row r="14" spans="1:25" ht="27" thickTop="1" thickBot="1" x14ac:dyDescent="0.2">
      <c r="A14" s="298"/>
      <c r="B14" s="106"/>
      <c r="C14" s="354" t="s">
        <v>350</v>
      </c>
      <c r="D14" s="116" t="s">
        <v>178</v>
      </c>
      <c r="E14" s="306">
        <f>$E$9*E13/100</f>
        <v>70</v>
      </c>
      <c r="F14" s="108" t="s">
        <v>171</v>
      </c>
      <c r="G14" s="116" t="s">
        <v>181</v>
      </c>
      <c r="H14" s="306">
        <f>$E$9*H13/100</f>
        <v>30</v>
      </c>
      <c r="I14" s="108" t="s">
        <v>171</v>
      </c>
      <c r="J14" s="108"/>
      <c r="K14" s="108"/>
      <c r="L14" s="108"/>
      <c r="M14" s="108"/>
      <c r="N14" s="108"/>
      <c r="O14" s="194"/>
      <c r="P14" s="106"/>
      <c r="Q14" s="106"/>
      <c r="R14" s="106"/>
      <c r="S14" s="106"/>
      <c r="T14" s="298"/>
      <c r="U14" s="298"/>
      <c r="V14" s="298"/>
      <c r="W14" s="298"/>
      <c r="X14" s="298"/>
      <c r="Y14" s="300"/>
    </row>
    <row r="15" spans="1:25" ht="30" thickTop="1" thickBot="1" x14ac:dyDescent="0.2">
      <c r="A15" s="298"/>
      <c r="B15" s="106"/>
      <c r="C15" s="115" t="s">
        <v>177</v>
      </c>
      <c r="D15" s="116" t="s">
        <v>178</v>
      </c>
      <c r="E15" s="304">
        <v>70</v>
      </c>
      <c r="F15" s="108" t="s">
        <v>351</v>
      </c>
      <c r="G15" s="116" t="s">
        <v>181</v>
      </c>
      <c r="H15" s="305">
        <f>100-E15</f>
        <v>30</v>
      </c>
      <c r="I15" s="108" t="s">
        <v>180</v>
      </c>
      <c r="J15" s="108"/>
      <c r="K15" s="108"/>
      <c r="L15" s="108"/>
      <c r="M15" s="108"/>
      <c r="N15" s="108"/>
      <c r="O15" s="194"/>
      <c r="P15" s="106"/>
      <c r="Q15" s="106"/>
      <c r="R15" s="106"/>
      <c r="S15" s="106"/>
      <c r="T15" s="298"/>
      <c r="U15" s="298"/>
      <c r="V15" s="298"/>
      <c r="W15" s="298"/>
      <c r="X15" s="298"/>
      <c r="Y15" s="300"/>
    </row>
    <row r="16" spans="1:25" ht="15" thickTop="1" x14ac:dyDescent="0.15">
      <c r="A16" s="298"/>
      <c r="B16" s="106"/>
      <c r="C16" s="354" t="s">
        <v>352</v>
      </c>
      <c r="D16" s="116" t="s">
        <v>178</v>
      </c>
      <c r="E16" s="306">
        <f>$E$10*E15/100</f>
        <v>1400</v>
      </c>
      <c r="F16" s="108" t="s">
        <v>347</v>
      </c>
      <c r="G16" s="116" t="s">
        <v>353</v>
      </c>
      <c r="H16" s="306">
        <f>$E$10*H15/100</f>
        <v>600</v>
      </c>
      <c r="I16" s="108" t="s">
        <v>171</v>
      </c>
      <c r="J16" s="108"/>
      <c r="K16" s="108"/>
      <c r="L16" s="108"/>
      <c r="M16" s="108"/>
      <c r="N16" s="108"/>
      <c r="O16" s="194"/>
      <c r="P16" s="106"/>
      <c r="Q16" s="106"/>
      <c r="R16" s="106"/>
      <c r="S16" s="106"/>
      <c r="T16" s="298"/>
      <c r="U16" s="298"/>
      <c r="V16" s="298"/>
      <c r="W16" s="298"/>
      <c r="X16" s="298"/>
      <c r="Y16" s="300"/>
    </row>
    <row r="17" spans="1:25" ht="14.25" x14ac:dyDescent="0.15">
      <c r="A17" s="298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93"/>
      <c r="P17" s="106"/>
      <c r="Q17" s="106"/>
      <c r="R17" s="106"/>
      <c r="S17" s="106"/>
      <c r="T17" s="298"/>
      <c r="U17" s="298"/>
      <c r="V17" s="298"/>
      <c r="W17" s="298"/>
      <c r="X17" s="298"/>
      <c r="Y17" s="300"/>
    </row>
    <row r="18" spans="1:25" ht="14.25" x14ac:dyDescent="0.15">
      <c r="A18" s="132"/>
      <c r="B18" s="106" t="s">
        <v>22</v>
      </c>
      <c r="C18" s="106" t="s">
        <v>184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94"/>
      <c r="P18" s="108"/>
      <c r="Q18" s="108"/>
      <c r="R18" s="108"/>
      <c r="S18" s="108"/>
      <c r="T18" s="132"/>
      <c r="U18" s="132"/>
      <c r="V18" s="298"/>
      <c r="W18" s="298"/>
      <c r="X18" s="298"/>
      <c r="Y18" s="300"/>
    </row>
    <row r="19" spans="1:25" ht="14.25" x14ac:dyDescent="0.15">
      <c r="A19" s="132"/>
      <c r="B19" s="108"/>
      <c r="C19" s="106" t="s">
        <v>354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94"/>
      <c r="P19" s="108"/>
      <c r="Q19" s="108"/>
      <c r="R19" s="108"/>
      <c r="S19" s="108"/>
      <c r="T19" s="132"/>
      <c r="U19" s="132"/>
      <c r="V19" s="298"/>
      <c r="W19" s="298"/>
      <c r="X19" s="298"/>
      <c r="Y19" s="300"/>
    </row>
    <row r="20" spans="1:25" ht="28.5" customHeight="1" thickBot="1" x14ac:dyDescent="0.2">
      <c r="A20" s="132"/>
      <c r="B20" s="108"/>
      <c r="C20" s="398" t="s">
        <v>355</v>
      </c>
      <c r="D20" s="417"/>
      <c r="E20" s="418"/>
      <c r="F20" s="118"/>
      <c r="G20" s="401" t="s">
        <v>188</v>
      </c>
      <c r="H20" s="419"/>
      <c r="I20" s="122" t="s">
        <v>356</v>
      </c>
      <c r="J20" s="108"/>
      <c r="K20" s="108" t="s">
        <v>199</v>
      </c>
      <c r="L20" s="108"/>
      <c r="M20" s="108"/>
      <c r="N20" s="108"/>
      <c r="O20" s="108"/>
      <c r="P20" s="108"/>
      <c r="Q20" s="194"/>
      <c r="R20" s="108"/>
      <c r="S20" s="108"/>
      <c r="T20" s="108"/>
      <c r="U20" s="108"/>
      <c r="V20" s="298"/>
      <c r="W20" s="298"/>
      <c r="X20" s="298"/>
      <c r="Y20" s="300"/>
    </row>
    <row r="21" spans="1:25" ht="15.75" thickTop="1" thickBot="1" x14ac:dyDescent="0.2">
      <c r="A21" s="132"/>
      <c r="B21" s="108"/>
      <c r="C21" s="109"/>
      <c r="D21" s="116" t="s">
        <v>357</v>
      </c>
      <c r="E21" s="196">
        <v>8</v>
      </c>
      <c r="F21" s="108" t="s">
        <v>190</v>
      </c>
      <c r="G21" s="111">
        <v>4.7E-2</v>
      </c>
      <c r="H21" s="121" t="s">
        <v>359</v>
      </c>
      <c r="I21" s="197">
        <v>12</v>
      </c>
      <c r="J21" s="198" t="s">
        <v>361</v>
      </c>
      <c r="K21" s="307">
        <f>E$14</f>
        <v>70</v>
      </c>
      <c r="L21" s="108" t="s">
        <v>362</v>
      </c>
      <c r="M21" s="308">
        <f>E21*G21*I21*K21</f>
        <v>315.84000000000003</v>
      </c>
      <c r="N21" s="108" t="s">
        <v>363</v>
      </c>
      <c r="O21" s="108"/>
      <c r="P21" s="108"/>
      <c r="Q21" s="194"/>
      <c r="R21" s="108"/>
      <c r="S21" s="123" t="s">
        <v>208</v>
      </c>
      <c r="T21" s="309">
        <f t="shared" ref="T21:T26" si="0">M21*O$28</f>
        <v>101068.80000000002</v>
      </c>
      <c r="U21" s="108"/>
      <c r="V21" s="298"/>
      <c r="W21" s="298"/>
      <c r="X21" s="298"/>
      <c r="Y21" s="300"/>
    </row>
    <row r="22" spans="1:25" ht="15.75" thickTop="1" thickBot="1" x14ac:dyDescent="0.2">
      <c r="A22" s="132"/>
      <c r="B22" s="108"/>
      <c r="C22" s="109"/>
      <c r="D22" s="116" t="s">
        <v>192</v>
      </c>
      <c r="E22" s="196">
        <v>4</v>
      </c>
      <c r="F22" s="108" t="s">
        <v>240</v>
      </c>
      <c r="G22" s="111">
        <v>0.32</v>
      </c>
      <c r="H22" s="121" t="s">
        <v>358</v>
      </c>
      <c r="I22" s="197">
        <v>12</v>
      </c>
      <c r="J22" s="198" t="s">
        <v>364</v>
      </c>
      <c r="K22" s="307">
        <f>E$14</f>
        <v>70</v>
      </c>
      <c r="L22" s="108" t="s">
        <v>365</v>
      </c>
      <c r="M22" s="308">
        <f>E22*G22*I22*K22</f>
        <v>1075.2</v>
      </c>
      <c r="N22" s="108" t="s">
        <v>363</v>
      </c>
      <c r="O22" s="108"/>
      <c r="P22" s="108"/>
      <c r="Q22" s="194"/>
      <c r="R22" s="108"/>
      <c r="S22" s="123" t="s">
        <v>366</v>
      </c>
      <c r="T22" s="309">
        <f t="shared" si="0"/>
        <v>344064</v>
      </c>
      <c r="U22" s="108"/>
      <c r="V22" s="298"/>
      <c r="W22" s="298"/>
      <c r="X22" s="298"/>
      <c r="Y22" s="300"/>
    </row>
    <row r="23" spans="1:25" ht="15.75" thickTop="1" thickBot="1" x14ac:dyDescent="0.2">
      <c r="A23" s="132"/>
      <c r="B23" s="108"/>
      <c r="C23" s="109"/>
      <c r="D23" s="116" t="s">
        <v>193</v>
      </c>
      <c r="E23" s="196">
        <v>2</v>
      </c>
      <c r="F23" s="108" t="s">
        <v>194</v>
      </c>
      <c r="G23" s="111">
        <f>G21+G22</f>
        <v>0.36699999999999999</v>
      </c>
      <c r="H23" s="121" t="s">
        <v>358</v>
      </c>
      <c r="I23" s="197">
        <v>12</v>
      </c>
      <c r="J23" s="198" t="s">
        <v>360</v>
      </c>
      <c r="K23" s="307">
        <f>E$14</f>
        <v>70</v>
      </c>
      <c r="L23" s="108" t="s">
        <v>365</v>
      </c>
      <c r="M23" s="308">
        <f>E23*G23*I23*K23</f>
        <v>616.55999999999995</v>
      </c>
      <c r="N23" s="108" t="s">
        <v>204</v>
      </c>
      <c r="O23" s="108"/>
      <c r="P23" s="108"/>
      <c r="Q23" s="194"/>
      <c r="R23" s="108"/>
      <c r="S23" s="124" t="s">
        <v>210</v>
      </c>
      <c r="T23" s="310">
        <f t="shared" si="0"/>
        <v>197299.19999999998</v>
      </c>
      <c r="U23" s="108"/>
      <c r="V23" s="298"/>
      <c r="W23" s="298"/>
      <c r="X23" s="298"/>
      <c r="Y23" s="300"/>
    </row>
    <row r="24" spans="1:25" ht="15.75" thickTop="1" thickBot="1" x14ac:dyDescent="0.2">
      <c r="A24" s="132"/>
      <c r="B24" s="108"/>
      <c r="C24" s="109"/>
      <c r="D24" s="116" t="s">
        <v>195</v>
      </c>
      <c r="E24" s="196">
        <v>8</v>
      </c>
      <c r="F24" s="108" t="s">
        <v>190</v>
      </c>
      <c r="G24" s="111">
        <v>0.32600000000000001</v>
      </c>
      <c r="H24" s="121" t="s">
        <v>358</v>
      </c>
      <c r="I24" s="197">
        <v>12</v>
      </c>
      <c r="J24" s="198" t="s">
        <v>360</v>
      </c>
      <c r="K24" s="307">
        <f>H$14</f>
        <v>30</v>
      </c>
      <c r="L24" s="108" t="s">
        <v>200</v>
      </c>
      <c r="M24" s="308">
        <f>E24*G24*I24*K24</f>
        <v>938.88</v>
      </c>
      <c r="N24" s="108" t="s">
        <v>204</v>
      </c>
      <c r="O24" s="108"/>
      <c r="P24" s="108"/>
      <c r="Q24" s="194"/>
      <c r="R24" s="108"/>
      <c r="S24" s="123" t="s">
        <v>208</v>
      </c>
      <c r="T24" s="309">
        <f t="shared" si="0"/>
        <v>300441.59999999998</v>
      </c>
      <c r="U24" s="108"/>
      <c r="V24" s="298"/>
      <c r="W24" s="298"/>
      <c r="X24" s="298"/>
      <c r="Y24" s="300"/>
    </row>
    <row r="25" spans="1:25" ht="15.75" thickTop="1" thickBot="1" x14ac:dyDescent="0.2">
      <c r="A25" s="132"/>
      <c r="B25" s="108"/>
      <c r="C25" s="109"/>
      <c r="D25" s="116" t="s">
        <v>196</v>
      </c>
      <c r="E25" s="196">
        <v>2</v>
      </c>
      <c r="F25" s="108" t="s">
        <v>190</v>
      </c>
      <c r="G25" s="111">
        <f>G24</f>
        <v>0.32600000000000001</v>
      </c>
      <c r="H25" s="121" t="s">
        <v>367</v>
      </c>
      <c r="I25" s="197">
        <v>12</v>
      </c>
      <c r="J25" s="198" t="s">
        <v>361</v>
      </c>
      <c r="K25" s="307">
        <f>H$14</f>
        <v>30</v>
      </c>
      <c r="L25" s="108" t="s">
        <v>200</v>
      </c>
      <c r="M25" s="308">
        <f>E25*G25*I25*K25</f>
        <v>234.72</v>
      </c>
      <c r="N25" s="108" t="s">
        <v>204</v>
      </c>
      <c r="O25" s="132"/>
      <c r="P25" s="108"/>
      <c r="Q25" s="194"/>
      <c r="R25" s="108"/>
      <c r="S25" s="124" t="s">
        <v>210</v>
      </c>
      <c r="T25" s="310">
        <f t="shared" si="0"/>
        <v>75110.399999999994</v>
      </c>
      <c r="U25" s="108"/>
      <c r="V25" s="298"/>
      <c r="W25" s="298"/>
      <c r="X25" s="298"/>
      <c r="Y25" s="300"/>
    </row>
    <row r="26" spans="1:25" ht="15.75" thickTop="1" thickBot="1" x14ac:dyDescent="0.2">
      <c r="A26" s="132"/>
      <c r="B26" s="108"/>
      <c r="C26" s="109"/>
      <c r="D26" s="116" t="s">
        <v>509</v>
      </c>
      <c r="E26" s="196">
        <v>2.5</v>
      </c>
      <c r="F26" s="108" t="s">
        <v>194</v>
      </c>
      <c r="G26" s="111">
        <v>3</v>
      </c>
      <c r="H26" s="121" t="s">
        <v>368</v>
      </c>
      <c r="I26" s="199"/>
      <c r="J26" s="108"/>
      <c r="K26" s="307">
        <f>$E9</f>
        <v>100</v>
      </c>
      <c r="L26" s="108" t="s">
        <v>200</v>
      </c>
      <c r="M26" s="308">
        <f>E26*G26*K26</f>
        <v>750</v>
      </c>
      <c r="N26" s="108" t="s">
        <v>207</v>
      </c>
      <c r="O26" s="108"/>
      <c r="P26" s="108"/>
      <c r="Q26" s="194"/>
      <c r="R26" s="108"/>
      <c r="S26" s="124" t="s">
        <v>210</v>
      </c>
      <c r="T26" s="310">
        <f t="shared" si="0"/>
        <v>240000</v>
      </c>
      <c r="U26" s="108"/>
      <c r="V26" s="298"/>
      <c r="W26" s="298"/>
      <c r="X26" s="298"/>
      <c r="Y26" s="300"/>
    </row>
    <row r="27" spans="1:25" ht="15" thickTop="1" x14ac:dyDescent="0.15">
      <c r="A27" s="132"/>
      <c r="B27" s="108"/>
      <c r="C27" s="108"/>
      <c r="D27" s="200"/>
      <c r="E27" s="108"/>
      <c r="F27" s="108"/>
      <c r="G27" s="108"/>
      <c r="H27" s="108"/>
      <c r="I27" s="108"/>
      <c r="J27" s="108"/>
      <c r="K27" s="108"/>
      <c r="L27" s="108"/>
      <c r="M27" s="106"/>
      <c r="N27" s="108"/>
      <c r="O27" s="108" t="s">
        <v>213</v>
      </c>
      <c r="P27" s="108"/>
      <c r="Q27" s="194"/>
      <c r="R27" s="108"/>
      <c r="S27" s="108"/>
      <c r="T27" s="106"/>
      <c r="U27" s="108"/>
      <c r="V27" s="298"/>
      <c r="W27" s="298"/>
      <c r="X27" s="298"/>
      <c r="Y27" s="300"/>
    </row>
    <row r="28" spans="1:25" ht="15" customHeight="1" x14ac:dyDescent="0.15">
      <c r="A28" s="132"/>
      <c r="B28" s="108"/>
      <c r="C28" s="108"/>
      <c r="D28" s="125" t="s">
        <v>215</v>
      </c>
      <c r="E28" s="109"/>
      <c r="F28" s="108"/>
      <c r="G28" s="108"/>
      <c r="H28" s="108"/>
      <c r="I28" s="108"/>
      <c r="J28" s="108"/>
      <c r="K28" s="108"/>
      <c r="L28" s="116" t="s">
        <v>217</v>
      </c>
      <c r="M28" s="308">
        <f>SUM(M21:M26)</f>
        <v>3931.2</v>
      </c>
      <c r="N28" s="108" t="s">
        <v>219</v>
      </c>
      <c r="O28" s="306">
        <f>$E$12</f>
        <v>320</v>
      </c>
      <c r="P28" s="108" t="s">
        <v>369</v>
      </c>
      <c r="Q28" s="311">
        <f>M28*O28</f>
        <v>1257984</v>
      </c>
      <c r="R28" s="108" t="s">
        <v>370</v>
      </c>
      <c r="S28" s="108" t="s">
        <v>371</v>
      </c>
      <c r="T28" s="312">
        <f>SUM(T21:T27)</f>
        <v>1257984</v>
      </c>
      <c r="U28" s="108" t="s">
        <v>372</v>
      </c>
      <c r="V28" s="313">
        <f>T28/E9/E12</f>
        <v>39.311999999999998</v>
      </c>
      <c r="W28" s="132" t="s">
        <v>256</v>
      </c>
      <c r="X28" s="298"/>
      <c r="Y28" s="300"/>
    </row>
    <row r="29" spans="1:25" ht="14.25" x14ac:dyDescent="0.15">
      <c r="A29" s="132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16" t="s">
        <v>373</v>
      </c>
      <c r="M29" s="314">
        <f>M28/$E$9</f>
        <v>39.311999999999998</v>
      </c>
      <c r="N29" s="108" t="s">
        <v>226</v>
      </c>
      <c r="O29" s="108"/>
      <c r="P29" s="116" t="s">
        <v>373</v>
      </c>
      <c r="Q29" s="193">
        <f>Q28/$E$11</f>
        <v>41.9328</v>
      </c>
      <c r="R29" s="108" t="s">
        <v>489</v>
      </c>
      <c r="S29" s="108"/>
      <c r="T29" s="108"/>
      <c r="U29" s="108"/>
      <c r="V29" s="298"/>
      <c r="W29" s="298"/>
      <c r="X29" s="298"/>
      <c r="Y29" s="300"/>
    </row>
    <row r="30" spans="1:25" ht="14.25" x14ac:dyDescent="0.15">
      <c r="A30" s="298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315"/>
      <c r="M30" s="314"/>
      <c r="N30" s="106"/>
      <c r="O30" s="106"/>
      <c r="P30" s="315"/>
      <c r="Q30" s="193"/>
      <c r="R30" s="106"/>
      <c r="S30" s="106"/>
      <c r="T30" s="106"/>
      <c r="U30" s="106"/>
      <c r="V30" s="298"/>
      <c r="W30" s="298"/>
      <c r="X30" s="298"/>
      <c r="Y30" s="300"/>
    </row>
    <row r="31" spans="1:25" ht="14.25" x14ac:dyDescent="0.15">
      <c r="A31" s="298"/>
      <c r="B31" s="106"/>
      <c r="C31" s="106" t="s">
        <v>374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94"/>
      <c r="R31" s="108"/>
      <c r="S31" s="108"/>
      <c r="T31" s="108"/>
      <c r="U31" s="108"/>
      <c r="V31" s="132"/>
      <c r="W31" s="132"/>
      <c r="X31" s="298"/>
      <c r="Y31" s="300"/>
    </row>
    <row r="32" spans="1:25" ht="27.75" customHeight="1" thickBot="1" x14ac:dyDescent="0.2">
      <c r="A32" s="298"/>
      <c r="B32" s="106"/>
      <c r="C32" s="398" t="s">
        <v>242</v>
      </c>
      <c r="D32" s="417"/>
      <c r="E32" s="418"/>
      <c r="F32" s="118"/>
      <c r="G32" s="401" t="s">
        <v>488</v>
      </c>
      <c r="H32" s="419"/>
      <c r="I32" s="122" t="s">
        <v>198</v>
      </c>
      <c r="J32" s="108"/>
      <c r="K32" s="108" t="s">
        <v>201</v>
      </c>
      <c r="L32" s="108"/>
      <c r="M32" s="108"/>
      <c r="N32" s="108"/>
      <c r="O32" s="108"/>
      <c r="P32" s="108"/>
      <c r="Q32" s="194"/>
      <c r="R32" s="108"/>
      <c r="S32" s="108"/>
      <c r="T32" s="108"/>
      <c r="U32" s="108"/>
      <c r="V32" s="132"/>
      <c r="W32" s="132"/>
      <c r="X32" s="298"/>
      <c r="Y32" s="300"/>
    </row>
    <row r="33" spans="1:25" ht="15.75" thickTop="1" thickBot="1" x14ac:dyDescent="0.2">
      <c r="A33" s="298"/>
      <c r="B33" s="106"/>
      <c r="C33" s="109"/>
      <c r="D33" s="116" t="s">
        <v>357</v>
      </c>
      <c r="E33" s="196">
        <v>8</v>
      </c>
      <c r="F33" s="108" t="s">
        <v>240</v>
      </c>
      <c r="G33" s="111">
        <v>4.7E-2</v>
      </c>
      <c r="H33" s="121" t="s">
        <v>367</v>
      </c>
      <c r="I33" s="197">
        <v>2</v>
      </c>
      <c r="J33" s="198" t="s">
        <v>361</v>
      </c>
      <c r="K33" s="307">
        <f>E$16</f>
        <v>1400</v>
      </c>
      <c r="L33" s="108" t="s">
        <v>365</v>
      </c>
      <c r="M33" s="308">
        <f>E33*G33*I33*K33</f>
        <v>1052.8</v>
      </c>
      <c r="N33" s="108" t="s">
        <v>238</v>
      </c>
      <c r="O33" s="108"/>
      <c r="P33" s="108"/>
      <c r="Q33" s="194"/>
      <c r="R33" s="108"/>
      <c r="S33" s="123" t="s">
        <v>208</v>
      </c>
      <c r="T33" s="309">
        <f>M33*O$28</f>
        <v>336896</v>
      </c>
      <c r="U33" s="108"/>
      <c r="V33" s="132"/>
      <c r="W33" s="132"/>
      <c r="X33" s="298"/>
      <c r="Y33" s="300"/>
    </row>
    <row r="34" spans="1:25" ht="15.75" thickTop="1" thickBot="1" x14ac:dyDescent="0.2">
      <c r="A34" s="298"/>
      <c r="B34" s="106"/>
      <c r="C34" s="109"/>
      <c r="D34" s="116" t="s">
        <v>375</v>
      </c>
      <c r="E34" s="196">
        <v>4</v>
      </c>
      <c r="F34" s="108" t="s">
        <v>240</v>
      </c>
      <c r="G34" s="111">
        <v>0.32</v>
      </c>
      <c r="H34" s="121" t="s">
        <v>367</v>
      </c>
      <c r="I34" s="197">
        <v>2</v>
      </c>
      <c r="J34" s="198" t="s">
        <v>360</v>
      </c>
      <c r="K34" s="307">
        <f>E$16</f>
        <v>1400</v>
      </c>
      <c r="L34" s="108" t="s">
        <v>202</v>
      </c>
      <c r="M34" s="308">
        <f>E34*G34*I34*K34</f>
        <v>3584</v>
      </c>
      <c r="N34" s="108" t="s">
        <v>238</v>
      </c>
      <c r="O34" s="108"/>
      <c r="P34" s="108"/>
      <c r="Q34" s="194"/>
      <c r="R34" s="108"/>
      <c r="S34" s="123" t="s">
        <v>209</v>
      </c>
      <c r="T34" s="309">
        <f>M34*O$28</f>
        <v>1146880</v>
      </c>
      <c r="U34" s="108"/>
      <c r="V34" s="132"/>
      <c r="W34" s="132"/>
      <c r="X34" s="298"/>
      <c r="Y34" s="300"/>
    </row>
    <row r="35" spans="1:25" ht="15.75" thickTop="1" thickBot="1" x14ac:dyDescent="0.2">
      <c r="A35" s="298"/>
      <c r="B35" s="106"/>
      <c r="C35" s="109"/>
      <c r="D35" s="116" t="s">
        <v>376</v>
      </c>
      <c r="E35" s="196">
        <v>2</v>
      </c>
      <c r="F35" s="108" t="s">
        <v>377</v>
      </c>
      <c r="G35" s="111">
        <f>G33+G34</f>
        <v>0.36699999999999999</v>
      </c>
      <c r="H35" s="121" t="s">
        <v>358</v>
      </c>
      <c r="I35" s="197">
        <v>2</v>
      </c>
      <c r="J35" s="198" t="s">
        <v>360</v>
      </c>
      <c r="K35" s="307">
        <f>E$16</f>
        <v>1400</v>
      </c>
      <c r="L35" s="108" t="s">
        <v>365</v>
      </c>
      <c r="M35" s="308">
        <f>E35*G35*I35*K35</f>
        <v>2055.1999999999998</v>
      </c>
      <c r="N35" s="108" t="s">
        <v>238</v>
      </c>
      <c r="O35" s="108"/>
      <c r="P35" s="108"/>
      <c r="Q35" s="194"/>
      <c r="R35" s="108"/>
      <c r="S35" s="124" t="s">
        <v>210</v>
      </c>
      <c r="T35" s="310">
        <f>M35*O$28</f>
        <v>657664</v>
      </c>
      <c r="U35" s="108"/>
      <c r="V35" s="132"/>
      <c r="W35" s="132"/>
      <c r="X35" s="298"/>
      <c r="Y35" s="300"/>
    </row>
    <row r="36" spans="1:25" ht="15.75" thickTop="1" thickBot="1" x14ac:dyDescent="0.2">
      <c r="A36" s="298"/>
      <c r="B36" s="106"/>
      <c r="C36" s="109"/>
      <c r="D36" s="116" t="s">
        <v>378</v>
      </c>
      <c r="E36" s="196">
        <v>8</v>
      </c>
      <c r="F36" s="108" t="s">
        <v>379</v>
      </c>
      <c r="G36" s="111">
        <v>0.32600000000000001</v>
      </c>
      <c r="H36" s="121" t="s">
        <v>358</v>
      </c>
      <c r="I36" s="197">
        <v>2</v>
      </c>
      <c r="J36" s="198" t="s">
        <v>360</v>
      </c>
      <c r="K36" s="307">
        <f>H$16</f>
        <v>600</v>
      </c>
      <c r="L36" s="108" t="s">
        <v>200</v>
      </c>
      <c r="M36" s="308">
        <f>E36*G36*I36*K36</f>
        <v>3129.6</v>
      </c>
      <c r="N36" s="108" t="s">
        <v>204</v>
      </c>
      <c r="O36" s="108"/>
      <c r="P36" s="108"/>
      <c r="Q36" s="194"/>
      <c r="R36" s="108"/>
      <c r="S36" s="123" t="s">
        <v>380</v>
      </c>
      <c r="T36" s="309">
        <f>M36*O$28</f>
        <v>1001472</v>
      </c>
      <c r="U36" s="108"/>
      <c r="V36" s="132"/>
      <c r="W36" s="132"/>
      <c r="X36" s="298"/>
      <c r="Y36" s="300"/>
    </row>
    <row r="37" spans="1:25" ht="15.75" thickTop="1" thickBot="1" x14ac:dyDescent="0.2">
      <c r="A37" s="298"/>
      <c r="B37" s="106"/>
      <c r="C37" s="109"/>
      <c r="D37" s="116" t="s">
        <v>381</v>
      </c>
      <c r="E37" s="196">
        <v>2</v>
      </c>
      <c r="F37" s="108" t="s">
        <v>382</v>
      </c>
      <c r="G37" s="111">
        <f>G36</f>
        <v>0.32600000000000001</v>
      </c>
      <c r="H37" s="121" t="s">
        <v>367</v>
      </c>
      <c r="I37" s="197">
        <v>2</v>
      </c>
      <c r="J37" s="198" t="s">
        <v>383</v>
      </c>
      <c r="K37" s="307">
        <f>H$16</f>
        <v>600</v>
      </c>
      <c r="L37" s="108" t="s">
        <v>365</v>
      </c>
      <c r="M37" s="308">
        <f>E37*G37*I37*K37</f>
        <v>782.4</v>
      </c>
      <c r="N37" s="108" t="s">
        <v>238</v>
      </c>
      <c r="O37" s="132"/>
      <c r="P37" s="108"/>
      <c r="Q37" s="194"/>
      <c r="R37" s="108"/>
      <c r="S37" s="124" t="s">
        <v>211</v>
      </c>
      <c r="T37" s="310">
        <f>M37*O$28</f>
        <v>250368</v>
      </c>
      <c r="U37" s="108"/>
      <c r="V37" s="132"/>
      <c r="W37" s="132"/>
      <c r="X37" s="298"/>
      <c r="Y37" s="300"/>
    </row>
    <row r="38" spans="1:25" ht="15" thickTop="1" x14ac:dyDescent="0.15">
      <c r="A38" s="298"/>
      <c r="B38" s="106"/>
      <c r="C38" s="108"/>
      <c r="D38" s="200"/>
      <c r="E38" s="108"/>
      <c r="F38" s="108"/>
      <c r="G38" s="108"/>
      <c r="H38" s="108"/>
      <c r="I38" s="199"/>
      <c r="J38" s="108"/>
      <c r="K38" s="108"/>
      <c r="L38" s="108"/>
      <c r="M38" s="298"/>
      <c r="N38" s="108"/>
      <c r="O38" s="108" t="s">
        <v>214</v>
      </c>
      <c r="P38" s="108"/>
      <c r="Q38" s="108"/>
      <c r="R38" s="108"/>
      <c r="S38" s="108"/>
      <c r="T38" s="298"/>
      <c r="U38" s="132"/>
      <c r="V38" s="132"/>
      <c r="W38" s="132"/>
      <c r="X38" s="298"/>
      <c r="Y38" s="300"/>
    </row>
    <row r="39" spans="1:25" ht="15" customHeight="1" x14ac:dyDescent="0.15">
      <c r="A39" s="298"/>
      <c r="B39" s="106"/>
      <c r="C39" s="108"/>
      <c r="D39" s="125" t="s">
        <v>215</v>
      </c>
      <c r="E39" s="108"/>
      <c r="F39" s="108"/>
      <c r="G39" s="108"/>
      <c r="H39" s="108"/>
      <c r="I39" s="108"/>
      <c r="J39" s="108"/>
      <c r="K39" s="108"/>
      <c r="L39" s="116" t="s">
        <v>217</v>
      </c>
      <c r="M39" s="308">
        <f>SUM(M33:M37)</f>
        <v>10604</v>
      </c>
      <c r="N39" s="108" t="s">
        <v>219</v>
      </c>
      <c r="O39" s="108">
        <f>$E$12</f>
        <v>320</v>
      </c>
      <c r="P39" s="108" t="s">
        <v>222</v>
      </c>
      <c r="Q39" s="311">
        <f>M39*O39</f>
        <v>3393280</v>
      </c>
      <c r="R39" s="108" t="s">
        <v>224</v>
      </c>
      <c r="S39" s="108" t="s">
        <v>217</v>
      </c>
      <c r="T39" s="312">
        <f>SUM(T33:T38)</f>
        <v>3393280</v>
      </c>
      <c r="U39" s="108" t="s">
        <v>320</v>
      </c>
      <c r="V39" s="313">
        <f>T39/E10/E12</f>
        <v>5.3020000000000005</v>
      </c>
      <c r="W39" s="132" t="s">
        <v>254</v>
      </c>
      <c r="X39" s="298"/>
      <c r="Y39" s="300"/>
    </row>
    <row r="40" spans="1:25" ht="14.25" x14ac:dyDescent="0.15">
      <c r="A40" s="298"/>
      <c r="B40" s="106"/>
      <c r="C40" s="108"/>
      <c r="D40" s="108"/>
      <c r="E40" s="108"/>
      <c r="F40" s="108"/>
      <c r="G40" s="108"/>
      <c r="H40" s="108"/>
      <c r="I40" s="108"/>
      <c r="J40" s="108"/>
      <c r="K40" s="108"/>
      <c r="L40" s="116" t="s">
        <v>18</v>
      </c>
      <c r="M40" s="316">
        <f>M39/$E$9</f>
        <v>106.04</v>
      </c>
      <c r="N40" s="108" t="s">
        <v>226</v>
      </c>
      <c r="O40" s="108"/>
      <c r="P40" s="116" t="s">
        <v>18</v>
      </c>
      <c r="Q40" s="317">
        <f>Q39/$E$11</f>
        <v>113.10933333333334</v>
      </c>
      <c r="R40" s="108" t="s">
        <v>510</v>
      </c>
      <c r="S40" s="108"/>
      <c r="T40" s="108"/>
      <c r="U40" s="108"/>
      <c r="V40" s="132"/>
      <c r="W40" s="132"/>
      <c r="X40" s="298"/>
      <c r="Y40" s="300"/>
    </row>
    <row r="41" spans="1:25" ht="14.25" x14ac:dyDescent="0.15">
      <c r="A41" s="298"/>
      <c r="B41" s="106"/>
      <c r="C41" s="106"/>
      <c r="D41" s="106"/>
      <c r="E41" s="106"/>
      <c r="F41" s="106"/>
      <c r="G41" s="106"/>
      <c r="H41" s="106"/>
      <c r="I41" s="106"/>
      <c r="J41" s="315"/>
      <c r="K41" s="314"/>
      <c r="L41" s="106"/>
      <c r="M41" s="106"/>
      <c r="N41" s="315"/>
      <c r="O41" s="193"/>
      <c r="P41" s="106"/>
      <c r="Q41" s="106"/>
      <c r="R41" s="106"/>
      <c r="S41" s="106"/>
      <c r="T41" s="298"/>
      <c r="U41" s="298"/>
      <c r="V41" s="298"/>
      <c r="W41" s="298"/>
      <c r="X41" s="298"/>
      <c r="Y41" s="300"/>
    </row>
    <row r="42" spans="1:25" ht="14.25" x14ac:dyDescent="0.15">
      <c r="A42" s="298"/>
      <c r="B42" s="106"/>
      <c r="C42" s="106" t="s">
        <v>384</v>
      </c>
      <c r="D42" s="108"/>
      <c r="E42" s="108"/>
      <c r="F42" s="108"/>
      <c r="G42" s="108"/>
      <c r="H42" s="108"/>
      <c r="I42" s="108"/>
      <c r="J42" s="116"/>
      <c r="K42" s="108"/>
      <c r="L42" s="108"/>
      <c r="M42" s="108"/>
      <c r="N42" s="116"/>
      <c r="O42" s="194"/>
      <c r="P42" s="108"/>
      <c r="Q42" s="108"/>
      <c r="R42" s="108"/>
      <c r="S42" s="108"/>
      <c r="T42" s="132"/>
      <c r="U42" s="132"/>
      <c r="V42" s="132"/>
      <c r="W42" s="132"/>
      <c r="X42" s="132"/>
      <c r="Y42" s="300"/>
    </row>
    <row r="43" spans="1:25" ht="24" customHeight="1" x14ac:dyDescent="0.15">
      <c r="A43" s="298"/>
      <c r="B43" s="106"/>
      <c r="C43" s="108"/>
      <c r="D43" s="108"/>
      <c r="E43" s="108" t="s">
        <v>244</v>
      </c>
      <c r="F43" s="108"/>
      <c r="G43" s="403" t="s">
        <v>228</v>
      </c>
      <c r="H43" s="397"/>
      <c r="I43" s="108" t="s">
        <v>390</v>
      </c>
      <c r="J43" s="116"/>
      <c r="K43" s="108"/>
      <c r="L43" s="108"/>
      <c r="M43" s="108"/>
      <c r="N43" s="116"/>
      <c r="O43" s="194"/>
      <c r="P43" s="108"/>
      <c r="Q43" s="108"/>
      <c r="R43" s="108"/>
      <c r="S43" s="108"/>
      <c r="T43" s="132"/>
      <c r="U43" s="132"/>
      <c r="V43" s="132"/>
      <c r="W43" s="132"/>
      <c r="X43" s="132"/>
      <c r="Y43" s="300"/>
    </row>
    <row r="44" spans="1:25" ht="13.5" customHeight="1" x14ac:dyDescent="0.15">
      <c r="A44" s="298"/>
      <c r="B44" s="106"/>
      <c r="C44" s="109"/>
      <c r="D44" s="116" t="s">
        <v>231</v>
      </c>
      <c r="E44" s="201">
        <f>E11</f>
        <v>30000</v>
      </c>
      <c r="F44" s="108" t="s">
        <v>490</v>
      </c>
      <c r="G44" s="111">
        <v>2.3E-3</v>
      </c>
      <c r="H44" s="108" t="s">
        <v>491</v>
      </c>
      <c r="I44" s="306">
        <f>E44*G44</f>
        <v>69</v>
      </c>
      <c r="J44" s="128" t="s">
        <v>233</v>
      </c>
      <c r="K44" s="108"/>
      <c r="L44" s="108"/>
      <c r="M44" s="108"/>
      <c r="N44" s="116"/>
      <c r="O44" s="194"/>
      <c r="P44" s="108"/>
      <c r="Q44" s="108"/>
      <c r="R44" s="108"/>
      <c r="S44" s="108"/>
      <c r="T44" s="132"/>
      <c r="U44" s="132"/>
      <c r="V44" s="132"/>
      <c r="W44" s="132"/>
      <c r="X44" s="132"/>
      <c r="Y44" s="300"/>
    </row>
    <row r="45" spans="1:25" ht="14.25" x14ac:dyDescent="0.15">
      <c r="A45" s="298"/>
      <c r="B45" s="106"/>
      <c r="C45" s="109"/>
      <c r="D45" s="116" t="s">
        <v>234</v>
      </c>
      <c r="E45" s="201">
        <f>E11</f>
        <v>30000</v>
      </c>
      <c r="F45" s="108" t="s">
        <v>232</v>
      </c>
      <c r="G45" s="111">
        <v>1.1000000000000001E-3</v>
      </c>
      <c r="H45" s="108" t="s">
        <v>511</v>
      </c>
      <c r="I45" s="306">
        <f>E45*G45</f>
        <v>33</v>
      </c>
      <c r="J45" s="128" t="s">
        <v>235</v>
      </c>
      <c r="K45" s="108"/>
      <c r="L45" s="108"/>
      <c r="M45" s="108"/>
      <c r="N45" s="116"/>
      <c r="O45" s="194"/>
      <c r="P45" s="108"/>
      <c r="Q45" s="108"/>
      <c r="R45" s="108"/>
      <c r="S45" s="108"/>
      <c r="T45" s="132"/>
      <c r="U45" s="132"/>
      <c r="V45" s="132"/>
      <c r="W45" s="132"/>
      <c r="X45" s="132"/>
      <c r="Y45" s="300"/>
    </row>
    <row r="46" spans="1:25" ht="14.25" x14ac:dyDescent="0.15">
      <c r="A46" s="298"/>
      <c r="B46" s="106"/>
      <c r="C46" s="109"/>
      <c r="D46" s="116" t="s">
        <v>393</v>
      </c>
      <c r="E46" s="201">
        <f>E11</f>
        <v>30000</v>
      </c>
      <c r="F46" s="108" t="s">
        <v>232</v>
      </c>
      <c r="G46" s="111">
        <v>2.3999999999999998E-3</v>
      </c>
      <c r="H46" s="108" t="s">
        <v>491</v>
      </c>
      <c r="I46" s="306">
        <f>E46*G46</f>
        <v>72</v>
      </c>
      <c r="J46" s="128" t="s">
        <v>235</v>
      </c>
      <c r="K46" s="108"/>
      <c r="L46" s="108"/>
      <c r="M46" s="108"/>
      <c r="N46" s="116"/>
      <c r="O46" s="194"/>
      <c r="P46" s="108"/>
      <c r="Q46" s="108"/>
      <c r="R46" s="108"/>
      <c r="S46" s="108"/>
      <c r="T46" s="132"/>
      <c r="U46" s="132"/>
      <c r="V46" s="132"/>
      <c r="W46" s="132"/>
      <c r="X46" s="132"/>
      <c r="Y46" s="300"/>
    </row>
    <row r="47" spans="1:25" ht="14.25" x14ac:dyDescent="0.15">
      <c r="A47" s="298"/>
      <c r="B47" s="106"/>
      <c r="C47" s="108"/>
      <c r="D47" s="108"/>
      <c r="E47" s="108"/>
      <c r="F47" s="108"/>
      <c r="G47" s="108"/>
      <c r="H47" s="108"/>
      <c r="I47" s="108"/>
      <c r="J47" s="116"/>
      <c r="K47" s="108"/>
      <c r="L47" s="108"/>
      <c r="M47" s="108"/>
      <c r="N47" s="116"/>
      <c r="O47" s="194"/>
      <c r="P47" s="108"/>
      <c r="Q47" s="108"/>
      <c r="R47" s="108"/>
      <c r="S47" s="108"/>
      <c r="T47" s="132"/>
      <c r="U47" s="132"/>
      <c r="V47" s="132"/>
      <c r="W47" s="132"/>
      <c r="X47" s="132"/>
      <c r="Y47" s="300"/>
    </row>
    <row r="48" spans="1:25" ht="24" customHeight="1" x14ac:dyDescent="0.15">
      <c r="A48" s="298"/>
      <c r="B48" s="106"/>
      <c r="C48" s="108"/>
      <c r="D48" s="404" t="s">
        <v>390</v>
      </c>
      <c r="E48" s="405"/>
      <c r="F48" s="406" t="s">
        <v>394</v>
      </c>
      <c r="G48" s="407"/>
      <c r="H48" s="408"/>
      <c r="I48" s="108" t="s">
        <v>247</v>
      </c>
      <c r="J48" s="108"/>
      <c r="K48" s="108"/>
      <c r="L48" s="108"/>
      <c r="M48" s="108"/>
      <c r="N48" s="116"/>
      <c r="O48" s="194"/>
      <c r="P48" s="108"/>
      <c r="Q48" s="138"/>
      <c r="R48" s="138"/>
      <c r="S48" s="108"/>
      <c r="T48" s="132"/>
      <c r="U48" s="132"/>
      <c r="V48" s="132"/>
      <c r="W48" s="132"/>
      <c r="X48" s="132"/>
      <c r="Y48" s="300"/>
    </row>
    <row r="49" spans="1:25" ht="13.5" customHeight="1" x14ac:dyDescent="0.15">
      <c r="A49" s="298"/>
      <c r="B49" s="106"/>
      <c r="C49" s="109"/>
      <c r="D49" s="116" t="s">
        <v>245</v>
      </c>
      <c r="E49" s="108">
        <f>I44</f>
        <v>69</v>
      </c>
      <c r="F49" s="128" t="s">
        <v>236</v>
      </c>
      <c r="G49" s="202">
        <f>E21</f>
        <v>8</v>
      </c>
      <c r="H49" s="108" t="s">
        <v>240</v>
      </c>
      <c r="I49" s="111">
        <v>6</v>
      </c>
      <c r="J49" s="121" t="s">
        <v>237</v>
      </c>
      <c r="K49" s="106">
        <f>E49*G49*I49</f>
        <v>3312</v>
      </c>
      <c r="L49" s="108" t="s">
        <v>238</v>
      </c>
      <c r="M49" s="108"/>
      <c r="N49" s="116"/>
      <c r="O49" s="194"/>
      <c r="P49" s="121"/>
      <c r="Q49" s="203"/>
      <c r="R49" s="203"/>
      <c r="S49" s="123" t="s">
        <v>395</v>
      </c>
      <c r="T49" s="309">
        <f>K49*M$52</f>
        <v>1059840</v>
      </c>
      <c r="U49" s="108"/>
      <c r="V49" s="132"/>
      <c r="W49" s="132"/>
      <c r="X49" s="132"/>
      <c r="Y49" s="300"/>
    </row>
    <row r="50" spans="1:25" ht="14.25" x14ac:dyDescent="0.15">
      <c r="A50" s="298"/>
      <c r="B50" s="106"/>
      <c r="C50" s="109"/>
      <c r="D50" s="116" t="s">
        <v>239</v>
      </c>
      <c r="E50" s="108">
        <f>I45</f>
        <v>33</v>
      </c>
      <c r="F50" s="128" t="s">
        <v>236</v>
      </c>
      <c r="G50" s="202">
        <f>E22</f>
        <v>4</v>
      </c>
      <c r="H50" s="108" t="s">
        <v>240</v>
      </c>
      <c r="I50" s="111">
        <v>6</v>
      </c>
      <c r="J50" s="121" t="s">
        <v>237</v>
      </c>
      <c r="K50" s="106">
        <f>E50*G50*I50</f>
        <v>792</v>
      </c>
      <c r="L50" s="108" t="s">
        <v>238</v>
      </c>
      <c r="M50" s="108"/>
      <c r="N50" s="116"/>
      <c r="O50" s="194"/>
      <c r="P50" s="121"/>
      <c r="Q50" s="203"/>
      <c r="R50" s="203"/>
      <c r="S50" s="123" t="s">
        <v>395</v>
      </c>
      <c r="T50" s="309">
        <f>K50*M$52</f>
        <v>253440</v>
      </c>
      <c r="U50" s="108"/>
      <c r="V50" s="132"/>
      <c r="W50" s="132"/>
      <c r="X50" s="132"/>
      <c r="Y50" s="300"/>
    </row>
    <row r="51" spans="1:25" ht="14.25" x14ac:dyDescent="0.15">
      <c r="A51" s="298"/>
      <c r="B51" s="106"/>
      <c r="C51" s="109"/>
      <c r="D51" s="116" t="s">
        <v>241</v>
      </c>
      <c r="E51" s="108">
        <f>I46</f>
        <v>72</v>
      </c>
      <c r="F51" s="128" t="s">
        <v>236</v>
      </c>
      <c r="G51" s="202">
        <f>E23</f>
        <v>2</v>
      </c>
      <c r="H51" s="108" t="s">
        <v>243</v>
      </c>
      <c r="I51" s="111">
        <v>6</v>
      </c>
      <c r="J51" s="121" t="s">
        <v>396</v>
      </c>
      <c r="K51" s="106">
        <f>E51*G51*I51</f>
        <v>864</v>
      </c>
      <c r="L51" s="108" t="s">
        <v>391</v>
      </c>
      <c r="M51" s="108" t="s">
        <v>214</v>
      </c>
      <c r="N51" s="108"/>
      <c r="O51" s="194"/>
      <c r="P51" s="121"/>
      <c r="Q51" s="203"/>
      <c r="R51" s="203"/>
      <c r="S51" s="124" t="s">
        <v>211</v>
      </c>
      <c r="T51" s="310">
        <f>K51*M$52</f>
        <v>276480</v>
      </c>
      <c r="U51" s="108"/>
      <c r="V51" s="132" t="s">
        <v>397</v>
      </c>
      <c r="W51" s="132"/>
      <c r="X51" s="132"/>
      <c r="Y51" s="300"/>
    </row>
    <row r="52" spans="1:25" ht="14.25" x14ac:dyDescent="0.15">
      <c r="A52" s="298"/>
      <c r="B52" s="106"/>
      <c r="C52" s="108"/>
      <c r="D52" s="108"/>
      <c r="E52" s="108"/>
      <c r="F52" s="108"/>
      <c r="G52" s="108"/>
      <c r="H52" s="108"/>
      <c r="I52" s="108"/>
      <c r="J52" s="116" t="s">
        <v>218</v>
      </c>
      <c r="K52" s="308">
        <f>SUM(K49:K51)</f>
        <v>4968</v>
      </c>
      <c r="L52" s="108" t="s">
        <v>220</v>
      </c>
      <c r="M52" s="108">
        <f>$E$12</f>
        <v>320</v>
      </c>
      <c r="N52" s="108" t="s">
        <v>222</v>
      </c>
      <c r="O52" s="311">
        <f>K52*M52</f>
        <v>1589760</v>
      </c>
      <c r="P52" s="108" t="s">
        <v>224</v>
      </c>
      <c r="Q52" s="203"/>
      <c r="R52" s="203"/>
      <c r="S52" s="108" t="s">
        <v>218</v>
      </c>
      <c r="T52" s="312">
        <f>SUM(T49:T51)</f>
        <v>1589760</v>
      </c>
      <c r="U52" s="108" t="s">
        <v>398</v>
      </c>
      <c r="V52" s="313">
        <f>(T28+T39+T52)/(E9+E10)/E12</f>
        <v>9.2872380952380951</v>
      </c>
      <c r="W52" s="132" t="s">
        <v>399</v>
      </c>
      <c r="X52" s="132"/>
      <c r="Y52" s="300"/>
    </row>
    <row r="53" spans="1:25" ht="14.25" x14ac:dyDescent="0.15">
      <c r="A53" s="298"/>
      <c r="B53" s="106"/>
      <c r="C53" s="108"/>
      <c r="D53" s="108"/>
      <c r="E53" s="108"/>
      <c r="F53" s="108"/>
      <c r="G53" s="108"/>
      <c r="H53" s="108"/>
      <c r="I53" s="108"/>
      <c r="J53" s="116"/>
      <c r="K53" s="106"/>
      <c r="L53" s="108"/>
      <c r="M53" s="108"/>
      <c r="N53" s="116"/>
      <c r="O53" s="193"/>
      <c r="P53" s="121"/>
      <c r="Q53" s="203"/>
      <c r="R53" s="203"/>
      <c r="S53" s="198"/>
      <c r="T53" s="106"/>
      <c r="U53" s="108"/>
      <c r="V53" s="298"/>
      <c r="W53" s="132"/>
      <c r="X53" s="132"/>
      <c r="Y53" s="300"/>
    </row>
    <row r="54" spans="1:25" ht="24" customHeight="1" thickBot="1" x14ac:dyDescent="0.2">
      <c r="A54" s="298"/>
      <c r="B54" s="106"/>
      <c r="C54" s="106" t="s">
        <v>400</v>
      </c>
      <c r="D54" s="108"/>
      <c r="E54" s="404" t="s">
        <v>512</v>
      </c>
      <c r="F54" s="415"/>
      <c r="G54" s="416"/>
      <c r="H54" s="108"/>
      <c r="I54" s="108" t="s">
        <v>401</v>
      </c>
      <c r="J54" s="108"/>
      <c r="K54" s="106"/>
      <c r="L54" s="108"/>
      <c r="M54" s="108" t="s">
        <v>402</v>
      </c>
      <c r="N54" s="108"/>
      <c r="O54" s="193"/>
      <c r="P54" s="121"/>
      <c r="Q54" s="203"/>
      <c r="R54" s="203"/>
      <c r="S54" s="198"/>
      <c r="T54" s="106"/>
      <c r="U54" s="108"/>
      <c r="V54" s="298"/>
      <c r="W54" s="132"/>
      <c r="X54" s="132"/>
      <c r="Y54" s="300"/>
    </row>
    <row r="55" spans="1:25" ht="15" customHeight="1" thickTop="1" thickBot="1" x14ac:dyDescent="0.2">
      <c r="A55" s="298"/>
      <c r="B55" s="106"/>
      <c r="C55" s="108"/>
      <c r="D55" s="109"/>
      <c r="E55" s="116" t="s">
        <v>385</v>
      </c>
      <c r="F55" s="108"/>
      <c r="G55" s="111">
        <v>15</v>
      </c>
      <c r="H55" s="108" t="s">
        <v>386</v>
      </c>
      <c r="I55" s="204">
        <v>100</v>
      </c>
      <c r="J55" s="108" t="s">
        <v>365</v>
      </c>
      <c r="K55" s="306">
        <f>G55*I55</f>
        <v>1500</v>
      </c>
      <c r="L55" s="108" t="s">
        <v>391</v>
      </c>
      <c r="M55" s="108">
        <f>$E$12</f>
        <v>320</v>
      </c>
      <c r="N55" s="108" t="s">
        <v>222</v>
      </c>
      <c r="O55" s="311">
        <f>K55*M55</f>
        <v>480000</v>
      </c>
      <c r="P55" s="108" t="s">
        <v>224</v>
      </c>
      <c r="Q55" s="203"/>
      <c r="R55" s="203"/>
      <c r="S55" s="124" t="s">
        <v>211</v>
      </c>
      <c r="T55" s="318">
        <f>K55*M55</f>
        <v>480000</v>
      </c>
      <c r="U55" s="108"/>
      <c r="V55" s="298"/>
      <c r="W55" s="132"/>
      <c r="X55" s="132"/>
      <c r="Y55" s="300"/>
    </row>
    <row r="56" spans="1:25" ht="15.75" thickTop="1" thickBot="1" x14ac:dyDescent="0.2">
      <c r="A56" s="298"/>
      <c r="B56" s="106"/>
      <c r="C56" s="108"/>
      <c r="D56" s="109"/>
      <c r="E56" s="116" t="s">
        <v>387</v>
      </c>
      <c r="F56" s="108"/>
      <c r="G56" s="111">
        <v>30</v>
      </c>
      <c r="H56" s="108" t="s">
        <v>386</v>
      </c>
      <c r="I56" s="204">
        <v>100</v>
      </c>
      <c r="J56" s="108" t="s">
        <v>365</v>
      </c>
      <c r="K56" s="306">
        <f>G56*I56</f>
        <v>3000</v>
      </c>
      <c r="L56" s="108" t="s">
        <v>238</v>
      </c>
      <c r="M56" s="108">
        <f>$E$12</f>
        <v>320</v>
      </c>
      <c r="N56" s="108" t="s">
        <v>222</v>
      </c>
      <c r="O56" s="311">
        <f>K56*M56</f>
        <v>960000</v>
      </c>
      <c r="P56" s="108" t="s">
        <v>224</v>
      </c>
      <c r="Q56" s="203"/>
      <c r="R56" s="203"/>
      <c r="S56" s="124" t="s">
        <v>211</v>
      </c>
      <c r="T56" s="318">
        <f>K56*M56</f>
        <v>960000</v>
      </c>
      <c r="U56" s="108"/>
      <c r="V56" s="298"/>
      <c r="W56" s="132"/>
      <c r="X56" s="132"/>
      <c r="Y56" s="300"/>
    </row>
    <row r="57" spans="1:25" ht="15.75" thickTop="1" thickBot="1" x14ac:dyDescent="0.2">
      <c r="A57" s="298"/>
      <c r="B57" s="106"/>
      <c r="C57" s="108"/>
      <c r="D57" s="109"/>
      <c r="E57" s="116" t="s">
        <v>388</v>
      </c>
      <c r="F57" s="108"/>
      <c r="G57" s="111">
        <v>70</v>
      </c>
      <c r="H57" s="108" t="s">
        <v>386</v>
      </c>
      <c r="I57" s="204">
        <v>100</v>
      </c>
      <c r="J57" s="108" t="s">
        <v>365</v>
      </c>
      <c r="K57" s="306">
        <f>G57*I57</f>
        <v>7000</v>
      </c>
      <c r="L57" s="108" t="s">
        <v>238</v>
      </c>
      <c r="M57" s="108">
        <f>$E$12</f>
        <v>320</v>
      </c>
      <c r="N57" s="108" t="s">
        <v>222</v>
      </c>
      <c r="O57" s="311">
        <f>K57*M57</f>
        <v>2240000</v>
      </c>
      <c r="P57" s="108" t="s">
        <v>224</v>
      </c>
      <c r="Q57" s="203"/>
      <c r="R57" s="203"/>
      <c r="S57" s="124" t="s">
        <v>211</v>
      </c>
      <c r="T57" s="318">
        <f>K57*M57</f>
        <v>2240000</v>
      </c>
      <c r="U57" s="108"/>
      <c r="V57" s="298"/>
      <c r="W57" s="132"/>
      <c r="X57" s="132"/>
      <c r="Y57" s="300"/>
    </row>
    <row r="58" spans="1:25" ht="15.75" thickTop="1" thickBot="1" x14ac:dyDescent="0.2">
      <c r="A58" s="298"/>
      <c r="B58" s="106"/>
      <c r="C58" s="108"/>
      <c r="D58" s="109"/>
      <c r="E58" s="116" t="s">
        <v>389</v>
      </c>
      <c r="F58" s="108"/>
      <c r="G58" s="111">
        <v>50</v>
      </c>
      <c r="H58" s="108" t="s">
        <v>386</v>
      </c>
      <c r="I58" s="204">
        <v>100</v>
      </c>
      <c r="J58" s="108" t="s">
        <v>365</v>
      </c>
      <c r="K58" s="306">
        <f>G58*I58</f>
        <v>5000</v>
      </c>
      <c r="L58" s="108" t="s">
        <v>238</v>
      </c>
      <c r="M58" s="108">
        <f>$E$12</f>
        <v>320</v>
      </c>
      <c r="N58" s="108" t="s">
        <v>222</v>
      </c>
      <c r="O58" s="311">
        <f>K58*M58</f>
        <v>1600000</v>
      </c>
      <c r="P58" s="108" t="s">
        <v>224</v>
      </c>
      <c r="Q58" s="203"/>
      <c r="R58" s="203"/>
      <c r="S58" s="124" t="s">
        <v>211</v>
      </c>
      <c r="T58" s="318">
        <f>K58*M58</f>
        <v>1600000</v>
      </c>
      <c r="U58" s="108"/>
      <c r="V58" s="298"/>
      <c r="W58" s="132"/>
      <c r="X58" s="132"/>
      <c r="Y58" s="300"/>
    </row>
    <row r="59" spans="1:25" ht="15" thickTop="1" x14ac:dyDescent="0.15">
      <c r="A59" s="298"/>
      <c r="B59" s="106"/>
      <c r="C59" s="108"/>
      <c r="D59" s="205"/>
      <c r="E59" s="108"/>
      <c r="F59" s="108"/>
      <c r="G59" s="108"/>
      <c r="H59" s="108" t="s">
        <v>218</v>
      </c>
      <c r="I59" s="319">
        <f>SUM(I55:I58)</f>
        <v>400</v>
      </c>
      <c r="J59" s="108" t="s">
        <v>172</v>
      </c>
      <c r="K59" s="106"/>
      <c r="L59" s="108"/>
      <c r="M59" s="108"/>
      <c r="N59" s="108"/>
      <c r="O59" s="193"/>
      <c r="P59" s="121"/>
      <c r="Q59" s="203"/>
      <c r="R59" s="203"/>
      <c r="S59" s="108" t="s">
        <v>218</v>
      </c>
      <c r="T59" s="312">
        <f>SUM(T55:T58)</f>
        <v>5280000</v>
      </c>
      <c r="U59" s="108" t="s">
        <v>403</v>
      </c>
      <c r="V59" s="313">
        <f>(T59)/(I59)/E12</f>
        <v>41.25</v>
      </c>
      <c r="W59" s="132" t="s">
        <v>404</v>
      </c>
      <c r="X59" s="132"/>
      <c r="Y59" s="300"/>
    </row>
    <row r="60" spans="1:25" ht="14.25" x14ac:dyDescent="0.15">
      <c r="A60" s="298"/>
      <c r="B60" s="106"/>
      <c r="C60" s="108"/>
      <c r="D60" s="205"/>
      <c r="E60" s="108"/>
      <c r="F60" s="125" t="s">
        <v>392</v>
      </c>
      <c r="G60" s="109"/>
      <c r="H60" s="206"/>
      <c r="I60" s="207"/>
      <c r="J60" s="198"/>
      <c r="K60" s="108"/>
      <c r="L60" s="108"/>
      <c r="M60" s="138"/>
      <c r="N60" s="108"/>
      <c r="O60" s="193"/>
      <c r="P60" s="121"/>
      <c r="Q60" s="203"/>
      <c r="R60" s="203"/>
      <c r="S60" s="198"/>
      <c r="T60" s="320"/>
      <c r="U60" s="148"/>
      <c r="V60" s="208"/>
      <c r="W60" s="132"/>
      <c r="X60" s="132"/>
      <c r="Y60" s="300"/>
    </row>
    <row r="61" spans="1:25" ht="14.25" x14ac:dyDescent="0.15">
      <c r="A61" s="298"/>
      <c r="B61" s="106"/>
      <c r="C61" s="106"/>
      <c r="D61" s="106"/>
      <c r="E61" s="106"/>
      <c r="F61" s="106"/>
      <c r="G61" s="106"/>
      <c r="H61" s="106"/>
      <c r="I61" s="321"/>
      <c r="J61" s="106"/>
      <c r="K61" s="106"/>
      <c r="L61" s="106"/>
      <c r="M61" s="322"/>
      <c r="N61" s="106"/>
      <c r="O61" s="193"/>
      <c r="P61" s="106"/>
      <c r="Q61" s="321"/>
      <c r="R61" s="321"/>
      <c r="S61" s="106"/>
      <c r="T61" s="298"/>
      <c r="U61" s="298"/>
      <c r="V61" s="298"/>
      <c r="W61" s="298"/>
      <c r="X61" s="298"/>
      <c r="Y61" s="300"/>
    </row>
    <row r="62" spans="1:25" ht="14.25" x14ac:dyDescent="0.15">
      <c r="A62" s="298"/>
      <c r="B62" s="106" t="s">
        <v>405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21"/>
      <c r="M62" s="108"/>
      <c r="N62" s="108"/>
      <c r="O62" s="194"/>
      <c r="P62" s="108"/>
      <c r="Q62" s="108"/>
      <c r="R62" s="108"/>
      <c r="S62" s="108"/>
      <c r="T62" s="132"/>
      <c r="U62" s="132"/>
      <c r="V62" s="298"/>
      <c r="W62" s="298"/>
      <c r="X62" s="298"/>
      <c r="Y62" s="300"/>
    </row>
    <row r="63" spans="1:25" ht="14.25" x14ac:dyDescent="0.15">
      <c r="A63" s="298"/>
      <c r="B63" s="108"/>
      <c r="C63" s="108"/>
      <c r="D63" s="108"/>
      <c r="E63" s="108"/>
      <c r="F63" s="108"/>
      <c r="G63" s="108"/>
      <c r="H63" s="108"/>
      <c r="I63" s="108"/>
      <c r="J63" s="200"/>
      <c r="K63" s="209"/>
      <c r="L63" s="108"/>
      <c r="M63" s="209"/>
      <c r="N63" s="124" t="s">
        <v>210</v>
      </c>
      <c r="O63" s="323">
        <f>T23+T25+T26+T35+T37+T51+T59</f>
        <v>6976921.5999999996</v>
      </c>
      <c r="P63" s="108" t="s">
        <v>258</v>
      </c>
      <c r="Q63" s="108" t="s">
        <v>259</v>
      </c>
      <c r="R63" s="108"/>
      <c r="S63" s="108"/>
      <c r="T63" s="132"/>
      <c r="U63" s="132"/>
      <c r="V63" s="298"/>
      <c r="W63" s="298"/>
      <c r="X63" s="298"/>
      <c r="Y63" s="300"/>
    </row>
    <row r="64" spans="1:25" ht="15" thickBot="1" x14ac:dyDescent="0.2">
      <c r="A64" s="298"/>
      <c r="B64" s="108"/>
      <c r="C64" s="108"/>
      <c r="D64" s="108"/>
      <c r="E64" s="108"/>
      <c r="F64" s="108"/>
      <c r="G64" s="108"/>
      <c r="H64" s="108"/>
      <c r="I64" s="108"/>
      <c r="J64" s="205"/>
      <c r="K64" s="210"/>
      <c r="L64" s="108"/>
      <c r="M64" s="210"/>
      <c r="N64" s="123" t="s">
        <v>380</v>
      </c>
      <c r="O64" s="324">
        <f>T21+T22+T24+T33+T34+T36+T49+T50</f>
        <v>4544102.4000000004</v>
      </c>
      <c r="P64" s="108" t="s">
        <v>258</v>
      </c>
      <c r="Q64" s="138" t="s">
        <v>406</v>
      </c>
      <c r="R64" s="108"/>
      <c r="S64" s="108"/>
      <c r="T64" s="132"/>
      <c r="U64" s="132" t="s">
        <v>407</v>
      </c>
      <c r="V64" s="298"/>
      <c r="W64" s="298"/>
      <c r="X64" s="298"/>
      <c r="Y64" s="300"/>
    </row>
    <row r="65" spans="1:25" ht="15.75" thickTop="1" thickBot="1" x14ac:dyDescent="0.2">
      <c r="A65" s="298"/>
      <c r="B65" s="108"/>
      <c r="C65" s="108"/>
      <c r="D65" s="108"/>
      <c r="E65" s="108"/>
      <c r="F65" s="108"/>
      <c r="G65" s="108"/>
      <c r="H65" s="108"/>
      <c r="I65" s="108"/>
      <c r="J65" s="205"/>
      <c r="K65" s="108"/>
      <c r="L65" s="121"/>
      <c r="M65" s="211"/>
      <c r="N65" s="140" t="s">
        <v>261</v>
      </c>
      <c r="O65" s="325">
        <f>O63+O64</f>
        <v>11521024</v>
      </c>
      <c r="P65" s="141" t="s">
        <v>258</v>
      </c>
      <c r="Q65" s="142" t="s">
        <v>262</v>
      </c>
      <c r="R65" s="198"/>
      <c r="S65" s="108"/>
      <c r="T65" s="212">
        <f>T28+T39+T52+T59</f>
        <v>11521024</v>
      </c>
      <c r="U65" s="213" t="s">
        <v>408</v>
      </c>
      <c r="V65" s="313">
        <f>T65/(E9+E10)/E12</f>
        <v>17.144380952380953</v>
      </c>
      <c r="W65" s="132" t="s">
        <v>256</v>
      </c>
      <c r="X65" s="298"/>
      <c r="Y65" s="300"/>
    </row>
    <row r="66" spans="1:25" ht="15.75" thickTop="1" thickBot="1" x14ac:dyDescent="0.2">
      <c r="A66" s="29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21"/>
      <c r="M66" s="214"/>
      <c r="N66" s="144" t="s">
        <v>18</v>
      </c>
      <c r="O66" s="326">
        <f>O65/$E$11</f>
        <v>384.03413333333333</v>
      </c>
      <c r="P66" s="145" t="s">
        <v>264</v>
      </c>
      <c r="Q66" s="146"/>
      <c r="R66" s="198"/>
      <c r="S66" s="108"/>
      <c r="T66" s="132"/>
      <c r="U66" s="132"/>
      <c r="V66" s="298"/>
      <c r="W66" s="298"/>
      <c r="X66" s="298"/>
      <c r="Y66" s="300"/>
    </row>
    <row r="67" spans="1:25" ht="15.75" thickTop="1" thickBot="1" x14ac:dyDescent="0.2">
      <c r="A67" s="298"/>
      <c r="B67" s="106" t="s">
        <v>409</v>
      </c>
      <c r="C67" s="106" t="s">
        <v>410</v>
      </c>
      <c r="D67" s="108"/>
      <c r="E67" s="108"/>
      <c r="F67" s="108"/>
      <c r="G67" s="108"/>
      <c r="H67" s="108"/>
      <c r="I67" s="108"/>
      <c r="J67" s="108"/>
      <c r="K67" s="108"/>
      <c r="L67" s="108"/>
      <c r="M67" s="199"/>
      <c r="N67" s="108"/>
      <c r="O67" s="193"/>
      <c r="P67" s="108"/>
      <c r="Q67" s="199"/>
      <c r="R67" s="108"/>
      <c r="S67" s="108"/>
      <c r="T67" s="132"/>
      <c r="U67" s="132"/>
      <c r="V67" s="298"/>
      <c r="W67" s="298"/>
      <c r="X67" s="298"/>
      <c r="Y67" s="300"/>
    </row>
    <row r="68" spans="1:25" ht="15.75" thickTop="1" thickBot="1" x14ac:dyDescent="0.2">
      <c r="A68" s="298"/>
      <c r="B68" s="108"/>
      <c r="C68" s="108" t="s">
        <v>268</v>
      </c>
      <c r="D68" s="108"/>
      <c r="E68" s="108"/>
      <c r="F68" s="108"/>
      <c r="G68" s="108"/>
      <c r="H68" s="204">
        <v>20</v>
      </c>
      <c r="I68" s="108" t="s">
        <v>411</v>
      </c>
      <c r="J68" s="108"/>
      <c r="K68" s="108"/>
      <c r="L68" s="108"/>
      <c r="M68" s="199"/>
      <c r="N68" s="116" t="s">
        <v>271</v>
      </c>
      <c r="O68" s="311">
        <f>O65*H68/100</f>
        <v>2304204.7999999998</v>
      </c>
      <c r="P68" s="108" t="s">
        <v>258</v>
      </c>
      <c r="Q68" s="108" t="s">
        <v>272</v>
      </c>
      <c r="R68" s="108"/>
      <c r="S68" s="108"/>
      <c r="T68" s="132"/>
      <c r="U68" s="132"/>
      <c r="V68" s="298"/>
      <c r="W68" s="298"/>
      <c r="X68" s="298"/>
      <c r="Y68" s="300"/>
    </row>
    <row r="69" spans="1:25" ht="15" thickTop="1" x14ac:dyDescent="0.15">
      <c r="A69" s="298"/>
      <c r="B69" s="108"/>
      <c r="C69" s="108" t="s">
        <v>274</v>
      </c>
      <c r="D69" s="108"/>
      <c r="E69" s="108"/>
      <c r="F69" s="108"/>
      <c r="G69" s="108"/>
      <c r="H69" s="108"/>
      <c r="I69" s="108"/>
      <c r="J69" s="108"/>
      <c r="K69" s="108"/>
      <c r="L69" s="108"/>
      <c r="M69" s="199"/>
      <c r="N69" s="116" t="s">
        <v>275</v>
      </c>
      <c r="O69" s="311">
        <f>IF(O68&lt;O64,O68,O64)</f>
        <v>2304204.7999999998</v>
      </c>
      <c r="P69" s="108" t="s">
        <v>258</v>
      </c>
      <c r="Q69" s="108" t="s">
        <v>276</v>
      </c>
      <c r="R69" s="108"/>
      <c r="S69" s="108"/>
      <c r="T69" s="132"/>
      <c r="U69" s="132"/>
      <c r="V69" s="298"/>
      <c r="W69" s="298"/>
      <c r="X69" s="298"/>
      <c r="Y69" s="300"/>
    </row>
    <row r="70" spans="1:25" ht="14.25" x14ac:dyDescent="0.15">
      <c r="A70" s="298"/>
      <c r="B70" s="108"/>
      <c r="C70" s="108" t="s">
        <v>412</v>
      </c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93"/>
      <c r="P70" s="108"/>
      <c r="Q70" s="108"/>
      <c r="R70" s="108"/>
      <c r="S70" s="108"/>
      <c r="T70" s="132"/>
      <c r="U70" s="132"/>
      <c r="V70" s="298"/>
      <c r="W70" s="298"/>
      <c r="X70" s="298"/>
      <c r="Y70" s="300"/>
    </row>
    <row r="71" spans="1:25" ht="14.25" x14ac:dyDescent="0.15">
      <c r="A71" s="29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9"/>
      <c r="N71" s="124" t="s">
        <v>210</v>
      </c>
      <c r="O71" s="323">
        <f>O63</f>
        <v>6976921.5999999996</v>
      </c>
      <c r="P71" s="108" t="s">
        <v>258</v>
      </c>
      <c r="Q71" s="138" t="s">
        <v>259</v>
      </c>
      <c r="R71" s="108"/>
      <c r="S71" s="108"/>
      <c r="T71" s="132"/>
      <c r="U71" s="132"/>
      <c r="V71" s="298"/>
      <c r="W71" s="298"/>
      <c r="X71" s="298"/>
      <c r="Y71" s="300"/>
    </row>
    <row r="72" spans="1:25" ht="15" thickBot="1" x14ac:dyDescent="0.2">
      <c r="A72" s="298"/>
      <c r="B72" s="108"/>
      <c r="C72" s="108"/>
      <c r="D72" s="108"/>
      <c r="E72" s="108"/>
      <c r="F72" s="108"/>
      <c r="G72" s="116"/>
      <c r="H72" s="108"/>
      <c r="I72" s="108"/>
      <c r="J72" s="108"/>
      <c r="K72" s="108"/>
      <c r="L72" s="108"/>
      <c r="M72" s="109"/>
      <c r="N72" s="123" t="s">
        <v>281</v>
      </c>
      <c r="O72" s="327">
        <f>O64-O69</f>
        <v>2239897.6000000006</v>
      </c>
      <c r="P72" s="121" t="s">
        <v>258</v>
      </c>
      <c r="Q72" s="148" t="s">
        <v>283</v>
      </c>
      <c r="R72" s="198"/>
      <c r="S72" s="108"/>
      <c r="T72" s="132"/>
      <c r="U72" s="132"/>
      <c r="V72" s="298"/>
      <c r="W72" s="298"/>
      <c r="X72" s="298"/>
      <c r="Y72" s="300"/>
    </row>
    <row r="73" spans="1:25" ht="15.75" thickTop="1" thickBot="1" x14ac:dyDescent="0.2">
      <c r="A73" s="29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49" t="s">
        <v>413</v>
      </c>
      <c r="O73" s="328">
        <f>SUM(O71:O72)</f>
        <v>9216819.1999999993</v>
      </c>
      <c r="P73" s="150" t="s">
        <v>258</v>
      </c>
      <c r="Q73" s="151"/>
      <c r="R73" s="132"/>
      <c r="S73" s="108"/>
      <c r="T73" s="132"/>
      <c r="U73" s="132"/>
      <c r="V73" s="298"/>
      <c r="W73" s="298"/>
      <c r="X73" s="298"/>
      <c r="Y73" s="300"/>
    </row>
    <row r="74" spans="1:25" ht="15.75" thickTop="1" thickBot="1" x14ac:dyDescent="0.2">
      <c r="A74" s="298"/>
      <c r="B74" s="138"/>
      <c r="C74" s="132"/>
      <c r="D74" s="138"/>
      <c r="E74" s="108"/>
      <c r="F74" s="108"/>
      <c r="G74" s="108"/>
      <c r="H74" s="108"/>
      <c r="I74" s="108"/>
      <c r="J74" s="108"/>
      <c r="K74" s="108"/>
      <c r="L74" s="108"/>
      <c r="M74" s="108"/>
      <c r="N74" s="153" t="s">
        <v>18</v>
      </c>
      <c r="O74" s="329">
        <f>O73/$E$11</f>
        <v>307.22730666666666</v>
      </c>
      <c r="P74" s="154" t="s">
        <v>284</v>
      </c>
      <c r="Q74" s="155"/>
      <c r="R74" s="198"/>
      <c r="S74" s="108"/>
      <c r="T74" s="132"/>
      <c r="U74" s="132"/>
      <c r="V74" s="298"/>
      <c r="W74" s="298"/>
      <c r="X74" s="298"/>
      <c r="Y74" s="300"/>
    </row>
    <row r="75" spans="1:25" ht="15" thickTop="1" x14ac:dyDescent="0.15">
      <c r="A75" s="298"/>
      <c r="B75" s="148"/>
      <c r="C75" s="148" t="s">
        <v>285</v>
      </c>
      <c r="D75" s="148"/>
      <c r="E75" s="198"/>
      <c r="F75" s="108"/>
      <c r="G75" s="108"/>
      <c r="H75" s="108"/>
      <c r="I75" s="108"/>
      <c r="J75" s="108"/>
      <c r="K75" s="108"/>
      <c r="L75" s="108"/>
      <c r="M75" s="108"/>
      <c r="N75" s="215"/>
      <c r="O75" s="216"/>
      <c r="P75" s="217"/>
      <c r="Q75" s="148"/>
      <c r="R75" s="108"/>
      <c r="S75" s="108"/>
      <c r="T75" s="132"/>
      <c r="U75" s="132"/>
      <c r="V75" s="298"/>
      <c r="W75" s="298"/>
      <c r="X75" s="298"/>
      <c r="Y75" s="300"/>
    </row>
    <row r="76" spans="1:25" ht="14.25" x14ac:dyDescent="0.15">
      <c r="A76" s="298"/>
      <c r="B76" s="148"/>
      <c r="C76" s="148" t="s">
        <v>286</v>
      </c>
      <c r="D76" s="148"/>
      <c r="E76" s="198"/>
      <c r="F76" s="108"/>
      <c r="G76" s="108"/>
      <c r="H76" s="108"/>
      <c r="I76" s="108"/>
      <c r="J76" s="108"/>
      <c r="K76" s="108"/>
      <c r="L76" s="108"/>
      <c r="M76" s="108"/>
      <c r="N76" s="108"/>
      <c r="O76" s="194"/>
      <c r="P76" s="108"/>
      <c r="Q76" s="108"/>
      <c r="R76" s="108"/>
      <c r="S76" s="108"/>
      <c r="T76" s="132"/>
      <c r="U76" s="132"/>
      <c r="V76" s="298"/>
      <c r="W76" s="298"/>
      <c r="X76" s="298"/>
      <c r="Y76" s="300"/>
    </row>
    <row r="77" spans="1:25" ht="14.25" x14ac:dyDescent="0.15">
      <c r="A77" s="298"/>
      <c r="B77" s="148"/>
      <c r="C77" s="148" t="s">
        <v>287</v>
      </c>
      <c r="D77" s="148"/>
      <c r="E77" s="198"/>
      <c r="F77" s="108"/>
      <c r="G77" s="108"/>
      <c r="H77" s="108"/>
      <c r="I77" s="108"/>
      <c r="J77" s="108"/>
      <c r="K77" s="108"/>
      <c r="L77" s="108"/>
      <c r="M77" s="108"/>
      <c r="N77" s="108"/>
      <c r="O77" s="194"/>
      <c r="P77" s="108"/>
      <c r="Q77" s="108"/>
      <c r="R77" s="108"/>
      <c r="S77" s="108"/>
      <c r="T77" s="132"/>
      <c r="U77" s="132"/>
      <c r="V77" s="298"/>
      <c r="W77" s="298"/>
      <c r="X77" s="298"/>
      <c r="Y77" s="300"/>
    </row>
    <row r="78" spans="1:25" ht="14.25" x14ac:dyDescent="0.15">
      <c r="A78" s="298"/>
      <c r="B78" s="148"/>
      <c r="C78" s="148" t="s">
        <v>414</v>
      </c>
      <c r="D78" s="148"/>
      <c r="E78" s="198"/>
      <c r="F78" s="108"/>
      <c r="G78" s="108"/>
      <c r="H78" s="108"/>
      <c r="I78" s="108"/>
      <c r="J78" s="108"/>
      <c r="K78" s="108"/>
      <c r="L78" s="108"/>
      <c r="M78" s="108"/>
      <c r="N78" s="108"/>
      <c r="O78" s="194"/>
      <c r="P78" s="108"/>
      <c r="Q78" s="108"/>
      <c r="R78" s="108"/>
      <c r="S78" s="108"/>
      <c r="T78" s="132"/>
      <c r="U78" s="132"/>
      <c r="V78" s="298"/>
      <c r="W78" s="298"/>
      <c r="X78" s="298"/>
      <c r="Y78" s="300"/>
    </row>
    <row r="79" spans="1:25" ht="14.25" x14ac:dyDescent="0.15">
      <c r="A79" s="298"/>
      <c r="B79" s="148"/>
      <c r="C79" s="148" t="s">
        <v>415</v>
      </c>
      <c r="D79" s="148"/>
      <c r="E79" s="198"/>
      <c r="F79" s="108"/>
      <c r="G79" s="108"/>
      <c r="H79" s="108"/>
      <c r="I79" s="108"/>
      <c r="J79" s="108"/>
      <c r="K79" s="108"/>
      <c r="L79" s="108"/>
      <c r="M79" s="108"/>
      <c r="N79" s="108"/>
      <c r="O79" s="194"/>
      <c r="P79" s="108"/>
      <c r="Q79" s="108"/>
      <c r="R79" s="108"/>
      <c r="S79" s="108"/>
      <c r="T79" s="132"/>
      <c r="U79" s="132"/>
      <c r="V79" s="298"/>
      <c r="W79" s="298"/>
      <c r="X79" s="298"/>
      <c r="Y79" s="300"/>
    </row>
    <row r="80" spans="1:25" ht="29.25" customHeight="1" x14ac:dyDescent="0.15">
      <c r="A80" s="298"/>
      <c r="B80" s="148"/>
      <c r="C80" s="218" t="s">
        <v>290</v>
      </c>
      <c r="D80" s="218"/>
      <c r="E80" s="198"/>
      <c r="F80" s="108"/>
      <c r="G80" s="108"/>
      <c r="H80" s="108"/>
      <c r="I80" s="108"/>
      <c r="J80" s="108"/>
      <c r="K80" s="108"/>
      <c r="L80" s="108"/>
      <c r="M80" s="108"/>
      <c r="N80" s="108"/>
      <c r="O80" s="194"/>
      <c r="P80" s="108"/>
      <c r="Q80" s="108"/>
      <c r="R80" s="108"/>
      <c r="S80" s="108"/>
      <c r="T80" s="132"/>
      <c r="U80" s="132"/>
      <c r="V80" s="298"/>
      <c r="W80" s="298"/>
      <c r="X80" s="298"/>
      <c r="Y80" s="300"/>
    </row>
    <row r="81" spans="1:25" ht="14.25" x14ac:dyDescent="0.15">
      <c r="A81" s="300"/>
      <c r="B81" s="300"/>
      <c r="C81" s="33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31"/>
      <c r="P81" s="300"/>
      <c r="Q81" s="300"/>
      <c r="R81" s="300"/>
      <c r="S81" s="300"/>
      <c r="T81" s="300"/>
      <c r="U81" s="300"/>
      <c r="V81" s="300"/>
      <c r="W81" s="300"/>
      <c r="X81" s="300"/>
      <c r="Y81" s="300"/>
    </row>
    <row r="82" spans="1:25" ht="14.25" x14ac:dyDescent="0.15">
      <c r="A82" s="300"/>
      <c r="B82" s="300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31"/>
      <c r="P82" s="300"/>
      <c r="Q82" s="300"/>
      <c r="R82" s="300"/>
      <c r="S82" s="300"/>
      <c r="T82" s="300"/>
      <c r="U82" s="300"/>
      <c r="V82" s="300"/>
      <c r="W82" s="300"/>
      <c r="X82" s="300"/>
      <c r="Y82" s="300"/>
    </row>
    <row r="83" spans="1:25" ht="14.25" x14ac:dyDescent="0.15">
      <c r="A83" s="300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31"/>
      <c r="P83" s="300"/>
      <c r="Q83" s="300"/>
      <c r="R83" s="300"/>
      <c r="S83" s="300"/>
      <c r="T83" s="300"/>
      <c r="U83" s="300"/>
      <c r="V83" s="300"/>
      <c r="W83" s="300"/>
      <c r="X83" s="300"/>
      <c r="Y83" s="300"/>
    </row>
  </sheetData>
  <sheetProtection algorithmName="SHA-512" hashValue="5L777QzeCIJmY3+EzVvQXv4aZDLMeaBkblryUNlvWZatVX9e5uQjuB2WExi+/wA4roGZcXPsTXSc6l1lt3PLEw==" saltValue="7wnXV2o8vRhJpXmR72gbiw==" spinCount="100000" sheet="1" objects="1" scenarios="1"/>
  <mergeCells count="8">
    <mergeCell ref="G43:H43"/>
    <mergeCell ref="D48:E48"/>
    <mergeCell ref="F48:H48"/>
    <mergeCell ref="E54:G54"/>
    <mergeCell ref="C20:E20"/>
    <mergeCell ref="G20:H20"/>
    <mergeCell ref="C32:E32"/>
    <mergeCell ref="G32:H32"/>
  </mergeCells>
  <phoneticPr fontId="2"/>
  <pageMargins left="0.47244094488188981" right="0.27559055118110237" top="0.31" bottom="0.17" header="0.17" footer="0.14000000000000001"/>
  <pageSetup paperSize="9" scale="47" orientation="landscape" r:id="rId1"/>
  <headerFooter alignWithMargins="0"/>
  <rowBreaks count="1" manualBreakCount="1">
    <brk id="80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3:C16"/>
  <sheetViews>
    <sheetView showGridLines="0" zoomScaleNormal="100" zoomScaleSheetLayoutView="100" workbookViewId="0">
      <selection activeCell="M10" sqref="M10"/>
    </sheetView>
  </sheetViews>
  <sheetFormatPr defaultRowHeight="13.5" x14ac:dyDescent="0.15"/>
  <cols>
    <col min="3" max="3" width="11.625" customWidth="1"/>
  </cols>
  <sheetData>
    <row r="13" spans="3:3" ht="14.25" x14ac:dyDescent="0.2">
      <c r="C13" s="1"/>
    </row>
    <row r="14" spans="3:3" ht="14.25" x14ac:dyDescent="0.2">
      <c r="C14" s="2"/>
    </row>
    <row r="16" spans="3:3" ht="14.25" x14ac:dyDescent="0.2">
      <c r="C16" s="2"/>
    </row>
  </sheetData>
  <sheetProtection algorithmName="SHA-512" hashValue="6MQRbhP09SLFZ4ArZv+iaW9ogOr2HCiVO9+kcHqzOavszQQSrVxCqmdmIX/mscVF894Im9HEjL9OSfpsr0nYWQ==" saltValue="KqPj2JdxWuazJY7CAxP6Ig==" spinCount="100000" sheet="1" objects="1" scenarios="1"/>
  <phoneticPr fontId="2"/>
  <pageMargins left="0.78740157480314965" right="0.78740157480314965" top="0.98425196850393704" bottom="0.98425196850393704" header="0.51181102362204722" footer="0.51181102362204722"/>
  <pageSetup paperSize="9" scale="55" fitToHeight="0" orientation="portrait" r:id="rId1"/>
  <headerFooter alignWithMargins="0">
    <oddHeader>&amp;L&amp;F&amp;R&amp;A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Result_office</vt:lpstr>
      <vt:lpstr>Result_retail</vt:lpstr>
      <vt:lpstr>Result_logistics</vt:lpstr>
      <vt:lpstr>Water calc._office</vt:lpstr>
      <vt:lpstr>Score calc._retail-1</vt:lpstr>
      <vt:lpstr>Score calc._retail-2</vt:lpstr>
      <vt:lpstr>Water calc._retail</vt:lpstr>
      <vt:lpstr>Credit</vt:lpstr>
      <vt:lpstr>Credit!Print_Area</vt:lpstr>
      <vt:lpstr>Result_logistics!Print_Area</vt:lpstr>
      <vt:lpstr>Result_office!Print_Area</vt:lpstr>
      <vt:lpstr>Result_retail!Print_Area</vt:lpstr>
      <vt:lpstr>'Water calc._office'!Print_Area</vt:lpstr>
      <vt:lpstr>'Water calc._retail'!Print_Area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IBEC</dc:creator>
  <cp:lastModifiedBy>-</cp:lastModifiedBy>
  <cp:lastPrinted>2019-05-13T00:48:19Z</cp:lastPrinted>
  <dcterms:created xsi:type="dcterms:W3CDTF">1997-01-08T22:48:59Z</dcterms:created>
  <dcterms:modified xsi:type="dcterms:W3CDTF">2019-05-13T00:59:23Z</dcterms:modified>
</cp:coreProperties>
</file>