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7850" windowHeight="8145" tabRatio="696"/>
  </bookViews>
  <sheets>
    <sheet name="Result_office" sheetId="9" r:id="rId1"/>
    <sheet name="Water calc._office" sheetId="7" r:id="rId2"/>
    <sheet name="Result_retail" sheetId="1" r:id="rId3"/>
    <sheet name="Water calc._retail" sheetId="8" r:id="rId4"/>
    <sheet name="Score calc._retail(1)" sheetId="10" r:id="rId5"/>
    <sheet name="Score calc._retail(2)" sheetId="11" r:id="rId6"/>
    <sheet name="Credit" sheetId="4" r:id="rId7"/>
  </sheets>
  <definedNames>
    <definedName name="_xlnm.Print_Area" localSheetId="6">Credit!$A$1:$Q$37</definedName>
    <definedName name="_xlnm.Print_Area" localSheetId="0">Result_office!$B$2:$X$113</definedName>
    <definedName name="_xlnm.Print_Area" localSheetId="2">Result_retail!$B$2:$X$114</definedName>
    <definedName name="_xlnm.Print_Area" localSheetId="1">'Water calc._office'!$A$1:$S$64</definedName>
    <definedName name="_xlnm.Print_Area" localSheetId="3">'Water calc._retail'!$A$1:$U$80</definedName>
  </definedNames>
  <calcPr calcId="145621"/>
</workbook>
</file>

<file path=xl/calcChain.xml><?xml version="1.0" encoding="utf-8"?>
<calcChain xmlns="http://schemas.openxmlformats.org/spreadsheetml/2006/main">
  <c r="C102" i="1" l="1"/>
  <c r="C112" i="1" s="1"/>
  <c r="C95" i="1"/>
  <c r="D86" i="1"/>
  <c r="D83" i="1"/>
  <c r="C59" i="1"/>
  <c r="C52" i="1"/>
  <c r="C39" i="1"/>
  <c r="C36" i="11" l="1"/>
  <c r="C37" i="11"/>
  <c r="C38" i="11"/>
  <c r="C39" i="11"/>
  <c r="C40" i="11"/>
  <c r="C41" i="11"/>
  <c r="C42" i="11"/>
  <c r="E35" i="11"/>
  <c r="F35" i="11"/>
  <c r="G35" i="11"/>
  <c r="H35" i="11"/>
  <c r="I35" i="11"/>
  <c r="D35" i="11"/>
  <c r="C43" i="11"/>
  <c r="D16" i="11"/>
  <c r="J11" i="11"/>
  <c r="I11" i="11"/>
  <c r="F11" i="11"/>
  <c r="E11" i="11"/>
  <c r="M10" i="11"/>
  <c r="H11" i="11" s="1"/>
  <c r="T49" i="8"/>
  <c r="E34" i="10"/>
  <c r="F34" i="10"/>
  <c r="G34" i="10"/>
  <c r="H34" i="10"/>
  <c r="D34" i="10"/>
  <c r="C36" i="10"/>
  <c r="C37" i="10"/>
  <c r="C38" i="10"/>
  <c r="C39" i="10"/>
  <c r="C40" i="10"/>
  <c r="C41" i="10"/>
  <c r="C35" i="10"/>
  <c r="G11" i="11" l="1"/>
  <c r="M11" i="11" s="1"/>
  <c r="K11" i="11"/>
  <c r="C63" i="1"/>
  <c r="M114" i="1" l="1"/>
  <c r="M113" i="9"/>
  <c r="M10" i="10" l="1"/>
  <c r="I11" i="10" s="1"/>
  <c r="W113" i="9"/>
  <c r="C101" i="9"/>
  <c r="C111" i="9" s="1"/>
  <c r="Q12" i="9" s="1"/>
  <c r="C94" i="9"/>
  <c r="Q11" i="9" s="1"/>
  <c r="D85" i="9"/>
  <c r="R82" i="9"/>
  <c r="D82" i="9"/>
  <c r="R81" i="9"/>
  <c r="R80" i="9"/>
  <c r="R79" i="9"/>
  <c r="R78" i="9"/>
  <c r="R77" i="9"/>
  <c r="R76" i="9"/>
  <c r="R75" i="9"/>
  <c r="R74" i="9"/>
  <c r="R73" i="9"/>
  <c r="R72" i="9"/>
  <c r="R71" i="9"/>
  <c r="R70" i="9"/>
  <c r="C70" i="9"/>
  <c r="R69" i="9"/>
  <c r="R68" i="9"/>
  <c r="R67" i="9"/>
  <c r="R66" i="9"/>
  <c r="R65" i="9"/>
  <c r="R64" i="9"/>
  <c r="R63" i="9"/>
  <c r="C63" i="9"/>
  <c r="R62" i="9"/>
  <c r="R61" i="9"/>
  <c r="R60" i="9"/>
  <c r="R59" i="9"/>
  <c r="C59" i="9"/>
  <c r="R58" i="9"/>
  <c r="R57" i="9"/>
  <c r="R56" i="9"/>
  <c r="Q52" i="9"/>
  <c r="P52" i="9"/>
  <c r="C52" i="9"/>
  <c r="Q9" i="9" s="1"/>
  <c r="Q51" i="9"/>
  <c r="P51" i="9"/>
  <c r="Q50" i="9"/>
  <c r="P50" i="9"/>
  <c r="R50" i="9" s="1"/>
  <c r="Q49" i="9"/>
  <c r="P49" i="9"/>
  <c r="Q48" i="9"/>
  <c r="P48" i="9"/>
  <c r="R48" i="9" s="1"/>
  <c r="Q47" i="9"/>
  <c r="P47" i="9"/>
  <c r="Q46" i="9"/>
  <c r="P46" i="9"/>
  <c r="R46" i="9" s="1"/>
  <c r="Q45" i="9"/>
  <c r="P45" i="9"/>
  <c r="Q44" i="9"/>
  <c r="P44" i="9"/>
  <c r="R44" i="9" s="1"/>
  <c r="Q43" i="9"/>
  <c r="P43" i="9"/>
  <c r="Q42" i="9"/>
  <c r="P42" i="9"/>
  <c r="Q41" i="9"/>
  <c r="P41" i="9"/>
  <c r="Q40" i="9"/>
  <c r="P40" i="9"/>
  <c r="Q39" i="9"/>
  <c r="P39" i="9"/>
  <c r="C39" i="9"/>
  <c r="Q8" i="9" s="1"/>
  <c r="Q38" i="9"/>
  <c r="P38" i="9"/>
  <c r="Q37" i="9"/>
  <c r="P37" i="9"/>
  <c r="Q36" i="9"/>
  <c r="P36" i="9"/>
  <c r="Q35" i="9"/>
  <c r="P35" i="9"/>
  <c r="R35" i="9" s="1"/>
  <c r="Q34" i="9"/>
  <c r="P34" i="9"/>
  <c r="Q33" i="9"/>
  <c r="P33" i="9"/>
  <c r="Q32" i="9"/>
  <c r="P32" i="9"/>
  <c r="Q31" i="9"/>
  <c r="P31" i="9"/>
  <c r="Q30" i="9"/>
  <c r="P30" i="9"/>
  <c r="Q29" i="9"/>
  <c r="P29" i="9"/>
  <c r="Q28" i="9"/>
  <c r="P28" i="9"/>
  <c r="Q27" i="9"/>
  <c r="P27" i="9"/>
  <c r="Q26" i="9"/>
  <c r="P26" i="9"/>
  <c r="Q25" i="9"/>
  <c r="P25" i="9"/>
  <c r="Q24" i="9"/>
  <c r="P24" i="9"/>
  <c r="Q23" i="9"/>
  <c r="P12" i="9"/>
  <c r="P11" i="9"/>
  <c r="P10" i="9"/>
  <c r="P9" i="9"/>
  <c r="P8" i="9"/>
  <c r="I59" i="8"/>
  <c r="M58" i="8"/>
  <c r="K58" i="8"/>
  <c r="O58" i="8" s="1"/>
  <c r="M57" i="8"/>
  <c r="K57" i="8"/>
  <c r="T57" i="8" s="1"/>
  <c r="M56" i="8"/>
  <c r="K56" i="8"/>
  <c r="O56" i="8" s="1"/>
  <c r="M55" i="8"/>
  <c r="K55" i="8"/>
  <c r="O55" i="8" s="1"/>
  <c r="M52" i="8"/>
  <c r="G51" i="8"/>
  <c r="G50" i="8"/>
  <c r="G49" i="8"/>
  <c r="E46" i="8"/>
  <c r="I46" i="8" s="1"/>
  <c r="E51" i="8" s="1"/>
  <c r="E45" i="8"/>
  <c r="I45" i="8" s="1"/>
  <c r="E50" i="8" s="1"/>
  <c r="E44" i="8"/>
  <c r="I44" i="8" s="1"/>
  <c r="E49" i="8" s="1"/>
  <c r="O39" i="8"/>
  <c r="G37" i="8"/>
  <c r="G35" i="8"/>
  <c r="O28" i="8"/>
  <c r="T26" i="8"/>
  <c r="K26" i="8"/>
  <c r="M26" i="8" s="1"/>
  <c r="G25" i="8"/>
  <c r="G23" i="8"/>
  <c r="E16" i="8"/>
  <c r="H15" i="8"/>
  <c r="H16" i="8" s="1"/>
  <c r="E14" i="8"/>
  <c r="K23" i="8" s="1"/>
  <c r="M23" i="8" s="1"/>
  <c r="T23" i="8" s="1"/>
  <c r="H13" i="8"/>
  <c r="H14" i="8" s="1"/>
  <c r="H11" i="7"/>
  <c r="H12" i="7" s="1"/>
  <c r="I20" i="7" s="1"/>
  <c r="K20" i="7" s="1"/>
  <c r="R20" i="7" s="1"/>
  <c r="E12" i="7"/>
  <c r="I17" i="7" s="1"/>
  <c r="K17" i="7" s="1"/>
  <c r="G19" i="7"/>
  <c r="I22" i="7"/>
  <c r="K22" i="7" s="1"/>
  <c r="R22" i="7" s="1"/>
  <c r="E28" i="7"/>
  <c r="I28" i="7" s="1"/>
  <c r="E33" i="7" s="1"/>
  <c r="E29" i="7"/>
  <c r="I29" i="7" s="1"/>
  <c r="E34" i="7" s="1"/>
  <c r="E30" i="7"/>
  <c r="I30" i="7" s="1"/>
  <c r="E35" i="7" s="1"/>
  <c r="G33" i="7"/>
  <c r="G34" i="7"/>
  <c r="K34" i="7"/>
  <c r="R34" i="7" s="1"/>
  <c r="G35" i="7"/>
  <c r="K39" i="7"/>
  <c r="O39" i="7" s="1"/>
  <c r="R57" i="1"/>
  <c r="R58" i="1"/>
  <c r="R59" i="1"/>
  <c r="R60" i="1"/>
  <c r="R61" i="1"/>
  <c r="R62" i="1"/>
  <c r="R63" i="1"/>
  <c r="R64" i="1"/>
  <c r="R65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56" i="1"/>
  <c r="Q12" i="1"/>
  <c r="C71" i="1"/>
  <c r="C76" i="1"/>
  <c r="Q50" i="1"/>
  <c r="Q35" i="1"/>
  <c r="Q23" i="1"/>
  <c r="Q25" i="1"/>
  <c r="Q26" i="1"/>
  <c r="Q27" i="1"/>
  <c r="Q28" i="1"/>
  <c r="Q29" i="1"/>
  <c r="Q30" i="1"/>
  <c r="Q31" i="1"/>
  <c r="Q32" i="1"/>
  <c r="Q33" i="1"/>
  <c r="Q34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1" i="1"/>
  <c r="Q52" i="1"/>
  <c r="Q24" i="1"/>
  <c r="P24" i="1"/>
  <c r="P25" i="1"/>
  <c r="P34" i="1"/>
  <c r="R34" i="1" s="1"/>
  <c r="P35" i="1"/>
  <c r="P30" i="1"/>
  <c r="P31" i="1"/>
  <c r="P26" i="1"/>
  <c r="P27" i="1"/>
  <c r="P28" i="1"/>
  <c r="P29" i="1"/>
  <c r="R28" i="1"/>
  <c r="P32" i="1"/>
  <c r="P33" i="1"/>
  <c r="P36" i="1"/>
  <c r="P37" i="1"/>
  <c r="R37" i="1" s="1"/>
  <c r="P38" i="1"/>
  <c r="P39" i="1"/>
  <c r="R38" i="1" s="1"/>
  <c r="P40" i="1"/>
  <c r="P41" i="1"/>
  <c r="P42" i="1"/>
  <c r="P43" i="1"/>
  <c r="P44" i="1"/>
  <c r="R44" i="1" s="1"/>
  <c r="R43" i="1"/>
  <c r="P45" i="1"/>
  <c r="P46" i="1"/>
  <c r="P47" i="1"/>
  <c r="R46" i="1" s="1"/>
  <c r="P48" i="1"/>
  <c r="R48" i="1" s="1"/>
  <c r="P49" i="1"/>
  <c r="P50" i="1"/>
  <c r="R49" i="1" s="1"/>
  <c r="P51" i="1"/>
  <c r="P52" i="1"/>
  <c r="W114" i="1"/>
  <c r="P12" i="1"/>
  <c r="Q11" i="1"/>
  <c r="P11" i="1"/>
  <c r="P10" i="1"/>
  <c r="P9" i="1"/>
  <c r="P8" i="1"/>
  <c r="D23" i="11"/>
  <c r="D26" i="11"/>
  <c r="R42" i="1"/>
  <c r="D22" i="11"/>
  <c r="D25" i="11"/>
  <c r="D27" i="11"/>
  <c r="D39" i="11"/>
  <c r="D24" i="11"/>
  <c r="T58" i="8"/>
  <c r="J11" i="10"/>
  <c r="F11" i="10"/>
  <c r="D41" i="11"/>
  <c r="R39" i="1"/>
  <c r="D40" i="11"/>
  <c r="Q9" i="1"/>
  <c r="T56" i="8"/>
  <c r="G11" i="10" l="1"/>
  <c r="E11" i="10"/>
  <c r="D49" i="10" s="1"/>
  <c r="K11" i="10"/>
  <c r="H11" i="10"/>
  <c r="K22" i="8"/>
  <c r="M22" i="8" s="1"/>
  <c r="T22" i="8" s="1"/>
  <c r="I18" i="7"/>
  <c r="K18" i="7" s="1"/>
  <c r="R18" i="7" s="1"/>
  <c r="R17" i="7"/>
  <c r="Q10" i="1"/>
  <c r="C17" i="1"/>
  <c r="P17" i="1" s="1"/>
  <c r="Q17" i="1" s="1"/>
  <c r="R36" i="9"/>
  <c r="R41" i="9"/>
  <c r="R43" i="9"/>
  <c r="R27" i="9"/>
  <c r="R31" i="9"/>
  <c r="R33" i="9"/>
  <c r="C75" i="9"/>
  <c r="Q10" i="9" s="1"/>
  <c r="K33" i="7"/>
  <c r="R40" i="1"/>
  <c r="R25" i="1"/>
  <c r="K49" i="8"/>
  <c r="R45" i="9"/>
  <c r="O57" i="8"/>
  <c r="D37" i="11"/>
  <c r="K21" i="8"/>
  <c r="M21" i="8" s="1"/>
  <c r="T21" i="8" s="1"/>
  <c r="K35" i="7"/>
  <c r="R35" i="7" s="1"/>
  <c r="K50" i="8"/>
  <c r="T50" i="8" s="1"/>
  <c r="R40" i="9"/>
  <c r="R51" i="9"/>
  <c r="R50" i="1"/>
  <c r="R36" i="1"/>
  <c r="I21" i="7"/>
  <c r="K21" i="7" s="1"/>
  <c r="R21" i="7" s="1"/>
  <c r="T55" i="8"/>
  <c r="T59" i="8" s="1"/>
  <c r="V59" i="8" s="1"/>
  <c r="I19" i="7"/>
  <c r="K19" i="7" s="1"/>
  <c r="R19" i="7" s="1"/>
  <c r="D38" i="11"/>
  <c r="R24" i="1"/>
  <c r="R51" i="1"/>
  <c r="R45" i="1"/>
  <c r="R41" i="1"/>
  <c r="R31" i="1"/>
  <c r="R39" i="7"/>
  <c r="K51" i="8"/>
  <c r="T51" i="8" s="1"/>
  <c r="R28" i="9"/>
  <c r="R29" i="9"/>
  <c r="R34" i="9"/>
  <c r="R37" i="9"/>
  <c r="K52" i="8"/>
  <c r="O52" i="8" s="1"/>
  <c r="K33" i="8"/>
  <c r="M33" i="8" s="1"/>
  <c r="K35" i="8"/>
  <c r="K34" i="8"/>
  <c r="M34" i="8" s="1"/>
  <c r="T34" i="8" s="1"/>
  <c r="R33" i="1"/>
  <c r="R30" i="1"/>
  <c r="R29" i="1"/>
  <c r="D42" i="11"/>
  <c r="R27" i="1"/>
  <c r="R26" i="1"/>
  <c r="R35" i="1"/>
  <c r="K37" i="8"/>
  <c r="M37" i="8" s="1"/>
  <c r="T37" i="8" s="1"/>
  <c r="K36" i="8"/>
  <c r="M36" i="8" s="1"/>
  <c r="T36" i="8" s="1"/>
  <c r="M35" i="8"/>
  <c r="T35" i="8" s="1"/>
  <c r="D17" i="10"/>
  <c r="R47" i="1"/>
  <c r="K24" i="8"/>
  <c r="M24" i="8" s="1"/>
  <c r="T24" i="8" s="1"/>
  <c r="K25" i="8"/>
  <c r="M25" i="8" s="1"/>
  <c r="T25" i="8" s="1"/>
  <c r="D36" i="11"/>
  <c r="D47" i="11"/>
  <c r="D46" i="11" s="1"/>
  <c r="D21" i="11"/>
  <c r="D50" i="11"/>
  <c r="D49" i="11"/>
  <c r="D31" i="11"/>
  <c r="D46" i="10"/>
  <c r="D45" i="10" s="1"/>
  <c r="R32" i="1"/>
  <c r="R30" i="9"/>
  <c r="Q8" i="1"/>
  <c r="C17" i="9"/>
  <c r="P17" i="9" s="1"/>
  <c r="Q17" i="9" s="1"/>
  <c r="R26" i="9"/>
  <c r="R32" i="9"/>
  <c r="R39" i="9"/>
  <c r="R42" i="9"/>
  <c r="R47" i="9"/>
  <c r="R24" i="9"/>
  <c r="R49" i="9"/>
  <c r="R38" i="9"/>
  <c r="R25" i="9"/>
  <c r="D31" i="10" l="1"/>
  <c r="M11" i="10"/>
  <c r="D16" i="10"/>
  <c r="D48" i="10"/>
  <c r="D30" i="10"/>
  <c r="O64" i="8"/>
  <c r="R24" i="7"/>
  <c r="K24" i="7"/>
  <c r="K25" i="7" s="1"/>
  <c r="T52" i="8"/>
  <c r="O63" i="8"/>
  <c r="O71" i="8" s="1"/>
  <c r="O45" i="7"/>
  <c r="O53" i="7" s="1"/>
  <c r="R33" i="7"/>
  <c r="K36" i="7"/>
  <c r="O36" i="7" s="1"/>
  <c r="E28" i="11"/>
  <c r="G28" i="11"/>
  <c r="H43" i="11"/>
  <c r="F28" i="11"/>
  <c r="G43" i="11"/>
  <c r="H28" i="11"/>
  <c r="F43" i="11"/>
  <c r="E43" i="11"/>
  <c r="M28" i="8"/>
  <c r="O24" i="7"/>
  <c r="T28" i="8"/>
  <c r="T33" i="8"/>
  <c r="T39" i="8" s="1"/>
  <c r="V39" i="8" s="1"/>
  <c r="M39" i="8"/>
  <c r="O46" i="7" l="1"/>
  <c r="R36" i="7"/>
  <c r="O65" i="8"/>
  <c r="O66" i="8" s="1"/>
  <c r="O68" i="8"/>
  <c r="O69" i="8" s="1"/>
  <c r="O72" i="8" s="1"/>
  <c r="O73" i="8" s="1"/>
  <c r="O74" i="8" s="1"/>
  <c r="Q28" i="8"/>
  <c r="Q29" i="8" s="1"/>
  <c r="M29" i="8"/>
  <c r="V52" i="8"/>
  <c r="V28" i="8"/>
  <c r="T65" i="8"/>
  <c r="V65" i="8" s="1"/>
  <c r="Q39" i="8"/>
  <c r="Q40" i="8" s="1"/>
  <c r="M40" i="8"/>
  <c r="T36" i="7"/>
  <c r="O25" i="7"/>
  <c r="O47" i="7"/>
  <c r="T47" i="7" l="1"/>
  <c r="O48" i="7"/>
  <c r="O50" i="7"/>
  <c r="O51" i="7" s="1"/>
  <c r="O54" i="7" s="1"/>
  <c r="O55" i="7" s="1"/>
  <c r="O56" i="7" s="1"/>
</calcChain>
</file>

<file path=xl/comments1.xml><?xml version="1.0" encoding="utf-8"?>
<comments xmlns="http://schemas.openxmlformats.org/spreadsheetml/2006/main">
  <authors>
    <author>Nikken</author>
    <author>-</author>
  </authors>
  <commentList>
    <comment ref="L29" authorId="0">
      <text>
        <r>
          <rPr>
            <b/>
            <sz val="9"/>
            <color indexed="81"/>
            <rFont val="ＭＳ Ｐゴシック"/>
            <family val="3"/>
            <charset val="128"/>
          </rPr>
          <t>Enter measured value if assessment based on measured record is applied.</t>
        </r>
      </text>
    </comment>
    <comment ref="C85" authorId="1">
      <text>
        <r>
          <rPr>
            <b/>
            <sz val="9"/>
            <color indexed="81"/>
            <rFont val="ＭＳ Ｐゴシック"/>
            <family val="3"/>
            <charset val="128"/>
          </rPr>
          <t>Enter "0" if efforts are not necessary.</t>
        </r>
      </text>
    </comment>
  </commentList>
</comments>
</file>

<file path=xl/comments2.xml><?xml version="1.0" encoding="utf-8"?>
<comments xmlns="http://schemas.openxmlformats.org/spreadsheetml/2006/main">
  <authors>
    <author>Nikken</author>
    <author>-</author>
  </authors>
  <commentList>
    <comment ref="L29" authorId="0">
      <text>
        <r>
          <rPr>
            <b/>
            <sz val="9"/>
            <color indexed="81"/>
            <rFont val="ＭＳ Ｐゴシック"/>
            <family val="3"/>
            <charset val="128"/>
          </rPr>
          <t>Enter measured value if assessment based on measured record is applied.</t>
        </r>
      </text>
    </comment>
    <comment ref="C86" authorId="1">
      <text>
        <r>
          <rPr>
            <b/>
            <sz val="9"/>
            <color indexed="81"/>
            <rFont val="ＭＳ Ｐゴシック"/>
            <family val="3"/>
            <charset val="128"/>
          </rPr>
          <t>Enter "0" if efforts are not necessary.</t>
        </r>
      </text>
    </comment>
  </commentList>
</comments>
</file>

<file path=xl/sharedStrings.xml><?xml version="1.0" encoding="utf-8"?>
<sst xmlns="http://schemas.openxmlformats.org/spreadsheetml/2006/main" count="1115" uniqueCount="441">
  <si>
    <t>XXX</t>
  </si>
  <si>
    <t>1.2</t>
  </si>
  <si>
    <t>5</t>
  </si>
  <si>
    <t>1.3</t>
  </si>
  <si>
    <t>%</t>
  </si>
  <si>
    <t>36</t>
  </si>
  <si>
    <t>2.1</t>
  </si>
  <si>
    <t>2.2</t>
  </si>
  <si>
    <t>10</t>
  </si>
  <si>
    <t>3.1</t>
  </si>
  <si>
    <t>3.2</t>
  </si>
  <si>
    <t>3.3</t>
  </si>
  <si>
    <t>3.4</t>
  </si>
  <si>
    <t>20</t>
  </si>
  <si>
    <t>4.1</t>
  </si>
  <si>
    <t>4.2</t>
  </si>
  <si>
    <t>4.3</t>
  </si>
  <si>
    <t>4.4</t>
  </si>
  <si>
    <t>5.1</t>
  </si>
  <si>
    <t>5.2</t>
  </si>
  <si>
    <t>5.3</t>
  </si>
  <si>
    <t>項目</t>
    <rPh sb="0" eb="2">
      <t>コウモク</t>
    </rPh>
    <phoneticPr fontId="2"/>
  </si>
  <si>
    <t>赤星</t>
    <rPh sb="0" eb="2">
      <t>アカホシ</t>
    </rPh>
    <phoneticPr fontId="2"/>
  </si>
  <si>
    <t>点星</t>
    <rPh sb="0" eb="1">
      <t>テン</t>
    </rPh>
    <rPh sb="1" eb="2">
      <t>ホシ</t>
    </rPh>
    <phoneticPr fontId="2"/>
  </si>
  <si>
    <t>充足率</t>
    <rPh sb="0" eb="2">
      <t>ジュウソク</t>
    </rPh>
    <rPh sb="2" eb="3">
      <t>リツ</t>
    </rPh>
    <phoneticPr fontId="2"/>
  </si>
  <si>
    <t>延床面積</t>
    <rPh sb="0" eb="2">
      <t>ノベユカ</t>
    </rPh>
    <rPh sb="2" eb="4">
      <t>メンセキ</t>
    </rPh>
    <phoneticPr fontId="2"/>
  </si>
  <si>
    <t>10,000㎡未満</t>
    <rPh sb="7" eb="9">
      <t>ミマン</t>
    </rPh>
    <phoneticPr fontId="2"/>
  </si>
  <si>
    <t>10,000m2以上30,000m2未満</t>
    <phoneticPr fontId="2"/>
  </si>
  <si>
    <t>30,000m2以上</t>
    <phoneticPr fontId="2"/>
  </si>
  <si>
    <t>評価建物</t>
    <rPh sb="0" eb="2">
      <t>ヒョウカ</t>
    </rPh>
    <rPh sb="2" eb="4">
      <t>タテモノ</t>
    </rPh>
    <phoneticPr fontId="2"/>
  </si>
  <si>
    <t>水消費量[実績値](L/㎡・年)</t>
    <rPh sb="0" eb="1">
      <t>ミズ</t>
    </rPh>
    <rPh sb="1" eb="3">
      <t>ショウヒ</t>
    </rPh>
    <rPh sb="3" eb="4">
      <t>リョウ</t>
    </rPh>
    <rPh sb="5" eb="8">
      <t>ジッセキチ</t>
    </rPh>
    <rPh sb="14" eb="15">
      <t>ネン</t>
    </rPh>
    <phoneticPr fontId="2"/>
  </si>
  <si>
    <t>20XX/XX/XX</t>
  </si>
  <si>
    <t>/100</t>
    <phoneticPr fontId="2"/>
  </si>
  <si>
    <t>(</t>
    <phoneticPr fontId="2"/>
  </si>
  <si>
    <t>6)</t>
    <phoneticPr fontId="2"/>
  </si>
  <si>
    <t>(</t>
    <phoneticPr fontId="2"/>
  </si>
  <si>
    <t>4)</t>
    <phoneticPr fontId="2"/>
  </si>
  <si>
    <t>3)</t>
    <phoneticPr fontId="2"/>
  </si>
  <si>
    <t>2)</t>
    <phoneticPr fontId="2"/>
  </si>
  <si>
    <t>1)</t>
    <phoneticPr fontId="2"/>
  </si>
  <si>
    <t>1)</t>
    <phoneticPr fontId="2"/>
  </si>
  <si>
    <t>2)</t>
    <phoneticPr fontId="2"/>
  </si>
  <si>
    <t>3)</t>
    <phoneticPr fontId="2"/>
  </si>
  <si>
    <t>4)</t>
    <phoneticPr fontId="2"/>
  </si>
  <si>
    <t>5)</t>
    <phoneticPr fontId="2"/>
  </si>
  <si>
    <t>(</t>
    <phoneticPr fontId="2"/>
  </si>
  <si>
    <t>7)</t>
    <phoneticPr fontId="2"/>
  </si>
  <si>
    <t>19XX/XX/XX</t>
    <phoneticPr fontId="2"/>
  </si>
  <si>
    <t>20XX/XX/XX</t>
    <phoneticPr fontId="2"/>
  </si>
  <si>
    <t>15</t>
  </si>
  <si>
    <t>20XX/XX/XX</t>
    <phoneticPr fontId="2"/>
  </si>
  <si>
    <t>XXX, XXX</t>
    <phoneticPr fontId="2"/>
  </si>
  <si>
    <t>Building Outline</t>
    <phoneticPr fontId="2"/>
  </si>
  <si>
    <t>Building name</t>
    <phoneticPr fontId="2"/>
  </si>
  <si>
    <t xml:space="preserve">Location </t>
    <phoneticPr fontId="2"/>
  </si>
  <si>
    <t>Land use zone</t>
    <phoneticPr fontId="2"/>
  </si>
  <si>
    <t>Building type</t>
    <phoneticPr fontId="2"/>
  </si>
  <si>
    <t>Date of recent major renovation</t>
    <phoneticPr fontId="2"/>
  </si>
  <si>
    <t>Commercial zone, fire-prevention district</t>
    <phoneticPr fontId="2"/>
  </si>
  <si>
    <t>XX Building</t>
    <phoneticPr fontId="2"/>
  </si>
  <si>
    <t>XXXXXX, XX City, XX Prefecture</t>
    <phoneticPr fontId="2"/>
  </si>
  <si>
    <t>Office</t>
    <phoneticPr fontId="2"/>
  </si>
  <si>
    <t>Site area</t>
    <phoneticPr fontId="2"/>
  </si>
  <si>
    <t>Building area</t>
    <phoneticPr fontId="2"/>
  </si>
  <si>
    <t>Number of floors</t>
    <phoneticPr fontId="2"/>
  </si>
  <si>
    <t>Structure</t>
    <phoneticPr fontId="2"/>
  </si>
  <si>
    <t>Reinforced concrete</t>
    <phoneticPr fontId="2"/>
  </si>
  <si>
    <t>Average occupancy</t>
    <phoneticPr fontId="2"/>
  </si>
  <si>
    <t>Annual hours of use</t>
    <phoneticPr fontId="2"/>
  </si>
  <si>
    <t>Gross floor area</t>
    <phoneticPr fontId="2"/>
  </si>
  <si>
    <t xml:space="preserve"> + XX F</t>
    <phoneticPr fontId="2"/>
  </si>
  <si>
    <t>hrs/yr</t>
    <phoneticPr fontId="2"/>
  </si>
  <si>
    <t>Assessment phase</t>
    <phoneticPr fontId="2"/>
  </si>
  <si>
    <t>Operation phase</t>
    <phoneticPr fontId="2"/>
  </si>
  <si>
    <t>Date of assessment</t>
    <phoneticPr fontId="2"/>
  </si>
  <si>
    <t>Assessed by</t>
    <phoneticPr fontId="2"/>
  </si>
  <si>
    <t>Approved by</t>
    <phoneticPr fontId="2"/>
  </si>
  <si>
    <t>Date of approval</t>
    <phoneticPr fontId="2"/>
  </si>
  <si>
    <t>XXX</t>
    <phoneticPr fontId="2"/>
  </si>
  <si>
    <t>Assessment results</t>
    <phoneticPr fontId="2"/>
  </si>
  <si>
    <t>/ max.)</t>
    <phoneticPr fontId="2"/>
  </si>
  <si>
    <t>(pts scored</t>
    <phoneticPr fontId="2"/>
  </si>
  <si>
    <t>Total</t>
    <phoneticPr fontId="2"/>
  </si>
  <si>
    <t>Points shown to one decimal place</t>
    <phoneticPr fontId="2"/>
  </si>
  <si>
    <t>1. Energy Use/GHG Emissions</t>
    <phoneticPr fontId="2"/>
  </si>
  <si>
    <t>Maximum points</t>
    <phoneticPr fontId="2"/>
  </si>
  <si>
    <t>Score</t>
    <phoneticPr fontId="2"/>
  </si>
  <si>
    <t>Red star</t>
    <phoneticPr fontId="2"/>
  </si>
  <si>
    <t>stars</t>
    <phoneticPr fontId="2"/>
  </si>
  <si>
    <t>Compliant</t>
    <phoneticPr fontId="2"/>
  </si>
  <si>
    <t>+ 1 pt</t>
    <phoneticPr fontId="2"/>
  </si>
  <si>
    <t>Prerequisite</t>
    <phoneticPr fontId="2"/>
  </si>
  <si>
    <t>yes</t>
  </si>
  <si>
    <t>yes</t>
    <phoneticPr fontId="2"/>
  </si>
  <si>
    <t>no</t>
    <phoneticPr fontId="2"/>
  </si>
  <si>
    <t>;Compliance with energy conservation standards, target setting, monitoring, operations management system</t>
    <phoneticPr fontId="2"/>
  </si>
  <si>
    <t>PAL and CEC results were unsatisfactory. Checked the measured annual intensities and compared with the benchmarks. The energy-saving target was jointly set with the tenants</t>
    <phoneticPr fontId="2"/>
  </si>
  <si>
    <t>Energy intensity/carbon intensity (calculated)</t>
    <phoneticPr fontId="2"/>
  </si>
  <si>
    <t>Energy consumption of air conditioning, lighting, ventilation, hot water supply and elevators. 
Secondary energy values are for reference</t>
    <phoneticPr fontId="2"/>
  </si>
  <si>
    <t>Energy intensity/carbon intensity (measured)</t>
    <phoneticPr fontId="2"/>
  </si>
  <si>
    <t>Total energy consumption of the entire building
Data centers located on two floors out of 10</t>
    <phoneticPr fontId="2"/>
  </si>
  <si>
    <t>Natural energy</t>
    <phoneticPr fontId="2"/>
  </si>
  <si>
    <t>Photovoltaic power generation: output 100 kW (12%)</t>
    <phoneticPr fontId="2"/>
  </si>
  <si>
    <t xml:space="preserve"> Primary energy (target)</t>
    <phoneticPr fontId="2"/>
  </si>
  <si>
    <t>Secondary energy (*)</t>
    <phoneticPr fontId="2"/>
  </si>
  <si>
    <t>Primary energy (planned)</t>
    <phoneticPr fontId="2"/>
  </si>
  <si>
    <t>Carbon intensity (*)</t>
    <phoneticPr fontId="2"/>
  </si>
  <si>
    <t>Primary energy (measured)</t>
    <phoneticPr fontId="2"/>
  </si>
  <si>
    <t xml:space="preserve"> Rate of utilization</t>
    <phoneticPr fontId="2"/>
  </si>
  <si>
    <t>2. Water Use</t>
    <phoneticPr fontId="2"/>
  </si>
  <si>
    <t>Water intensity (calculated)</t>
    <phoneticPr fontId="2"/>
  </si>
  <si>
    <t>Water intensity (measured)</t>
    <phoneticPr fontId="2"/>
  </si>
  <si>
    <t>Checked the measured water consumption</t>
    <phoneticPr fontId="2"/>
  </si>
  <si>
    <t>Including the use of rain water</t>
    <phoneticPr fontId="2"/>
  </si>
  <si>
    <t xml:space="preserve"> Water consumption (target)</t>
    <phoneticPr fontId="2"/>
  </si>
  <si>
    <t xml:space="preserve"> Water intensity (planned)</t>
    <phoneticPr fontId="2"/>
  </si>
  <si>
    <t xml:space="preserve"> Water intensity (measured)</t>
    <phoneticPr fontId="2"/>
  </si>
  <si>
    <t>3. Materials/Safety</t>
    <phoneticPr fontId="2"/>
  </si>
  <si>
    <t>Indicator (* = ref. data)</t>
    <phoneticPr fontId="2"/>
  </si>
  <si>
    <t>value</t>
    <phoneticPr fontId="2"/>
  </si>
  <si>
    <t>High earthquake resistance, seismic isolation, etc.</t>
    <phoneticPr fontId="2"/>
  </si>
  <si>
    <t>Based on points of Item [1] or [2], whichever is higher</t>
    <phoneticPr fontId="2"/>
  </si>
  <si>
    <t>Earthquake-resistance</t>
    <phoneticPr fontId="2"/>
  </si>
  <si>
    <t>[1]</t>
    <phoneticPr fontId="2"/>
  </si>
  <si>
    <t>[2]</t>
    <phoneticPr fontId="2"/>
  </si>
  <si>
    <t>Seismic isolation &amp; vibration damping systems</t>
    <phoneticPr fontId="2"/>
  </si>
  <si>
    <t>In compliance with building standards</t>
    <phoneticPr fontId="2"/>
  </si>
  <si>
    <t>Seismic isolation equipment installed</t>
    <phoneticPr fontId="2"/>
  </si>
  <si>
    <t>Renovation completed to achieve Is-value &gt; 0.6</t>
    <phoneticPr fontId="2"/>
  </si>
  <si>
    <t>Use of recycled materials</t>
    <phoneticPr fontId="2"/>
  </si>
  <si>
    <t>Based on average points of Items [1] and [2]</t>
    <phoneticPr fontId="2"/>
  </si>
  <si>
    <t>[3]</t>
    <phoneticPr fontId="2"/>
  </si>
  <si>
    <t>Building frame applications</t>
    <phoneticPr fontId="2"/>
  </si>
  <si>
    <t>No specific use of recycled materials</t>
    <phoneticPr fontId="2"/>
  </si>
  <si>
    <t>Non-structural applications</t>
    <phoneticPr fontId="2"/>
  </si>
  <si>
    <t>No specific use of recycled materials</t>
    <phoneticPr fontId="2"/>
  </si>
  <si>
    <t>Service life of structural materials</t>
    <phoneticPr fontId="2"/>
  </si>
  <si>
    <t xml:space="preserve"> Number of recycled materials (non-structural)</t>
    <phoneticPr fontId="2"/>
  </si>
  <si>
    <t>Based on average points of Items [1] to [3]</t>
    <phoneticPr fontId="2"/>
  </si>
  <si>
    <t>Equivalent to Class 3 of the housing performance indication system</t>
    <phoneticPr fontId="2"/>
  </si>
  <si>
    <t>Renewal planned at 15-year intervals</t>
    <phoneticPr fontId="2"/>
  </si>
  <si>
    <t>Building services systems (power, etc.)</t>
    <phoneticPr fontId="2"/>
  </si>
  <si>
    <t>Generator to be used to supply power in case of emergency (for 24 hours); photovoltaic power generation</t>
    <phoneticPr fontId="2"/>
  </si>
  <si>
    <t>Maintenance</t>
    <phoneticPr fontId="2"/>
  </si>
  <si>
    <t>Environmental considerations expressly described in facility/maintenance SOP</t>
    <phoneticPr fontId="2"/>
  </si>
  <si>
    <t>Service life elapsed plus remaining</t>
    <phoneticPr fontId="2"/>
  </si>
  <si>
    <t>Average years of renewal interval</t>
    <phoneticPr fontId="2"/>
  </si>
  <si>
    <t>Number of self-sufficiency measures</t>
    <phoneticPr fontId="2"/>
  </si>
  <si>
    <t>4. Biodiversity/Land Use</t>
    <phoneticPr fontId="2"/>
  </si>
  <si>
    <t>(Points doubled when Item 4.2 is not applicable)</t>
    <phoneticPr fontId="2"/>
  </si>
  <si>
    <t>(Not applicable when no measure is required)</t>
    <phoneticPr fontId="2"/>
  </si>
  <si>
    <t>Compliance with the Invasive Alien Species Act (planting, importing, etc.) and suggestions by MOE (regarding alien species which require caution when handling)</t>
    <phoneticPr fontId="2"/>
  </si>
  <si>
    <t>Creation and preservation of biodiversity</t>
    <phoneticPr fontId="2"/>
  </si>
  <si>
    <t>Soil environmental quality/regeneration of brownfield sites</t>
    <phoneticPr fontId="2"/>
  </si>
  <si>
    <t>Conducting legal survey, filing application for land character change, preventing proliferation, and removing pollutants</t>
    <phoneticPr fontId="2"/>
  </si>
  <si>
    <t>Vegetation plan developed with consideration of natural vegetation in surrounding area</t>
    <phoneticPr fontId="2"/>
  </si>
  <si>
    <t>Public transportation accessibility</t>
    <phoneticPr fontId="2"/>
  </si>
  <si>
    <t>10 minute walk from the train station</t>
    <phoneticPr fontId="2"/>
  </si>
  <si>
    <t>Natural disaster risk prevention</t>
    <phoneticPr fontId="2"/>
  </si>
  <si>
    <t>No risk of liquefaction, tsunami, earth fissure or lightning strike. 
Effective countermeasures against risk of flood or seismic movement in place.</t>
    <phoneticPr fontId="2"/>
  </si>
  <si>
    <t>Point(s) based on list of initiatives (2)</t>
    <phoneticPr fontId="2"/>
  </si>
  <si>
    <t>Total number of risks</t>
    <phoneticPr fontId="2"/>
  </si>
  <si>
    <t>none</t>
    <phoneticPr fontId="2"/>
  </si>
  <si>
    <t>point(s)</t>
    <phoneticPr fontId="2"/>
  </si>
  <si>
    <t>item(s)</t>
    <phoneticPr fontId="2"/>
  </si>
  <si>
    <t>year(s)</t>
    <phoneticPr fontId="2"/>
  </si>
  <si>
    <t>kWh/m2-yr</t>
    <phoneticPr fontId="2"/>
  </si>
  <si>
    <t>type(s)</t>
    <phoneticPr fontId="2"/>
  </si>
  <si>
    <t>5. Indoor Environment</t>
    <phoneticPr fontId="2"/>
  </si>
  <si>
    <t>Retention of compliance records pertaining to the Sanitation Management. Standards are met.</t>
    <phoneticPr fontId="2"/>
  </si>
  <si>
    <t>Daylighting</t>
    <phoneticPr fontId="2"/>
  </si>
  <si>
    <t>[2]</t>
    <phoneticPr fontId="2"/>
  </si>
  <si>
    <t>[(Item [1] pt(s) x 2/3) + (Item [2] pt(s) x 1/3)]</t>
    <phoneticPr fontId="2"/>
  </si>
  <si>
    <t>Use of natural light</t>
    <phoneticPr fontId="2"/>
  </si>
  <si>
    <t>Window ratio of 14%</t>
    <phoneticPr fontId="2"/>
  </si>
  <si>
    <t>Daylight devices</t>
    <phoneticPr fontId="2"/>
  </si>
  <si>
    <t>Light shelf system installed</t>
    <phoneticPr fontId="2"/>
  </si>
  <si>
    <t>Natural ventilation performance</t>
    <phoneticPr fontId="2"/>
  </si>
  <si>
    <t>Available opening area 1/25 of the floor space of a room</t>
    <phoneticPr fontId="2"/>
  </si>
  <si>
    <t>Perceived space and access to view</t>
    <phoneticPr fontId="2"/>
  </si>
  <si>
    <t>Windows in place offering all occupants sufficient view of outside</t>
    <phoneticPr fontId="2"/>
  </si>
  <si>
    <t xml:space="preserve"> Window ratio</t>
    <phoneticPr fontId="2"/>
  </si>
  <si>
    <t xml:space="preserve"> Number of daylight devices</t>
    <phoneticPr fontId="2"/>
  </si>
  <si>
    <t xml:space="preserve"> Height of ceiling</t>
    <phoneticPr fontId="2"/>
  </si>
  <si>
    <t>m and higher</t>
    <phoneticPr fontId="2"/>
  </si>
  <si>
    <t>%</t>
    <phoneticPr fontId="2"/>
  </si>
  <si>
    <t>none</t>
    <phoneticPr fontId="2"/>
  </si>
  <si>
    <t>Indicator</t>
    <phoneticPr fontId="2"/>
  </si>
  <si>
    <r>
      <rPr>
        <sz val="10"/>
        <rFont val="ＭＳ Ｐゴシック"/>
        <family val="3"/>
        <charset val="128"/>
      </rPr>
      <t>■</t>
    </r>
    <r>
      <rPr>
        <sz val="10"/>
        <rFont val="Arial"/>
        <family val="2"/>
      </rPr>
      <t>Manual</t>
    </r>
    <r>
      <rPr>
        <sz val="10"/>
        <rFont val="ＭＳ Ｐゴシック"/>
        <family val="3"/>
        <charset val="128"/>
      </rPr>
      <t>：</t>
    </r>
    <phoneticPr fontId="2"/>
  </si>
  <si>
    <r>
      <t xml:space="preserve">CASBEE for Market Promotion </t>
    </r>
    <r>
      <rPr>
        <sz val="10"/>
        <rFont val="ＭＳ Ｐゴシック"/>
        <family val="3"/>
        <charset val="128"/>
      </rPr>
      <t>【</t>
    </r>
    <r>
      <rPr>
        <sz val="10"/>
        <rFont val="Arial"/>
        <family val="2"/>
      </rPr>
      <t>Office</t>
    </r>
    <r>
      <rPr>
        <sz val="10"/>
        <rFont val="ＭＳ Ｐゴシック"/>
        <family val="3"/>
        <charset val="128"/>
      </rPr>
      <t>】</t>
    </r>
    <r>
      <rPr>
        <sz val="10"/>
        <rFont val="Arial"/>
        <family val="2"/>
      </rPr>
      <t>2014 Edition</t>
    </r>
    <phoneticPr fontId="2"/>
  </si>
  <si>
    <r>
      <rPr>
        <sz val="10"/>
        <rFont val="ＭＳ Ｐゴシック"/>
        <family val="3"/>
        <charset val="128"/>
      </rPr>
      <t>ｖ</t>
    </r>
    <r>
      <rPr>
        <sz val="10"/>
        <rFont val="Arial"/>
        <family val="2"/>
      </rPr>
      <t>2.1</t>
    </r>
    <phoneticPr fontId="2"/>
  </si>
  <si>
    <r>
      <t>m</t>
    </r>
    <r>
      <rPr>
        <vertAlign val="superscript"/>
        <sz val="10"/>
        <rFont val="Arial"/>
        <family val="2"/>
      </rPr>
      <t>2</t>
    </r>
    <phoneticPr fontId="2"/>
  </si>
  <si>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CASBEE-MP assessor no.</t>
    </r>
    <phoneticPr fontId="2"/>
  </si>
  <si>
    <r>
      <t xml:space="preserve">Rank S ; </t>
    </r>
    <r>
      <rPr>
        <sz val="10"/>
        <color indexed="10"/>
        <rFont val="ＭＳ Ｐゴシック"/>
        <family val="3"/>
        <charset val="128"/>
      </rPr>
      <t>★★★★★</t>
    </r>
    <phoneticPr fontId="2"/>
  </si>
  <si>
    <r>
      <t xml:space="preserve">Rank A ; </t>
    </r>
    <r>
      <rPr>
        <sz val="10"/>
        <color indexed="10"/>
        <rFont val="ＭＳ Ｐゴシック"/>
        <family val="3"/>
        <charset val="128"/>
      </rPr>
      <t>★★★★</t>
    </r>
    <phoneticPr fontId="2"/>
  </si>
  <si>
    <r>
      <t xml:space="preserve">Rank B+; </t>
    </r>
    <r>
      <rPr>
        <sz val="10"/>
        <color indexed="10"/>
        <rFont val="ＭＳ Ｐゴシック"/>
        <family val="3"/>
        <charset val="128"/>
      </rPr>
      <t>★★★</t>
    </r>
    <phoneticPr fontId="2"/>
  </si>
  <si>
    <r>
      <t xml:space="preserve">Rank B ; </t>
    </r>
    <r>
      <rPr>
        <sz val="10"/>
        <color indexed="10"/>
        <rFont val="ＭＳ Ｐゴシック"/>
        <family val="3"/>
        <charset val="128"/>
      </rPr>
      <t>★★</t>
    </r>
    <phoneticPr fontId="2"/>
  </si>
  <si>
    <r>
      <rPr>
        <sz val="10"/>
        <rFont val="ＭＳ Ｐゴシック"/>
        <family val="3"/>
        <charset val="128"/>
      </rPr>
      <t>；</t>
    </r>
    <r>
      <rPr>
        <sz val="10"/>
        <rFont val="Arial"/>
        <family val="2"/>
      </rPr>
      <t>Target setting, monitoring, operations management system</t>
    </r>
    <phoneticPr fontId="2"/>
  </si>
  <si>
    <r>
      <rPr>
        <sz val="10"/>
        <rFont val="ＭＳ Ｐゴシック"/>
        <family val="3"/>
        <charset val="128"/>
      </rPr>
      <t>；</t>
    </r>
    <r>
      <rPr>
        <sz val="10"/>
        <rFont val="Arial"/>
        <family val="2"/>
      </rPr>
      <t>Compliance with new earthquake resistance standards or Is- and If-values</t>
    </r>
    <phoneticPr fontId="2"/>
  </si>
  <si>
    <r>
      <rPr>
        <sz val="10"/>
        <rFont val="ＭＳ Ｐゴシック"/>
        <family val="3"/>
        <charset val="128"/>
      </rPr>
      <t>；</t>
    </r>
    <r>
      <rPr>
        <sz val="10"/>
        <rFont val="Arial"/>
        <family val="2"/>
      </rPr>
      <t>No alien or invasive fauna and flora used (specified, unclassified, and caution required)</t>
    </r>
    <phoneticPr fontId="2"/>
  </si>
  <si>
    <r>
      <rPr>
        <sz val="10"/>
        <rFont val="ＭＳ Ｐゴシック"/>
        <family val="3"/>
        <charset val="128"/>
      </rPr>
      <t>；</t>
    </r>
    <r>
      <rPr>
        <sz val="10"/>
        <rFont val="Arial"/>
        <family val="2"/>
      </rPr>
      <t>Compliance with the Sanitation Management Standards for Building or questionnaire</t>
    </r>
    <phoneticPr fontId="2"/>
  </si>
  <si>
    <t>GFA</t>
    <phoneticPr fontId="2"/>
  </si>
  <si>
    <t>[1] In cases when actual figures in individual business categories are available in the assessment of energy and water</t>
    <phoneticPr fontId="2"/>
  </si>
  <si>
    <t>Enter in light-blue cells.</t>
    <phoneticPr fontId="2"/>
  </si>
  <si>
    <t>Transcribe figures that appear in green cells to the assessment score column of the Store Assessment Result Sheet.</t>
    <phoneticPr fontId="2"/>
  </si>
  <si>
    <t>Composition ratio (excluding car park)</t>
    <phoneticPr fontId="2"/>
  </si>
  <si>
    <t>Composition</t>
  </si>
  <si>
    <t>Composition</t>
    <phoneticPr fontId="2"/>
  </si>
  <si>
    <t>(2) Restaurants</t>
    <phoneticPr fontId="2"/>
  </si>
  <si>
    <t>* In cases when C/S is obtained based on the BEI calculated according to the energy conservation standards revised in 2013, the entry of 1.1 (calculated value) below is unnecessary.</t>
    <phoneticPr fontId="2"/>
  </si>
  <si>
    <t>(3) Department stores/ Supermarkets (by scale)</t>
    <phoneticPr fontId="2"/>
  </si>
  <si>
    <t>(1) Retail Stores</t>
    <phoneticPr fontId="2"/>
  </si>
  <si>
    <t>(4) Home electronics mass retailers</t>
    <phoneticPr fontId="2"/>
  </si>
  <si>
    <t>(5) Convenience Stores</t>
    <phoneticPr fontId="2"/>
  </si>
  <si>
    <t>(6) Office area of stores</t>
    <phoneticPr fontId="2"/>
  </si>
  <si>
    <t>(7) Others (deemed equivalent to retail stores)</t>
    <phoneticPr fontId="2"/>
  </si>
  <si>
    <t>(3) Department 
stores/ Supermarkets</t>
    <phoneticPr fontId="2"/>
  </si>
  <si>
    <t>(4) Home electronics mass retailers</t>
    <phoneticPr fontId="2"/>
  </si>
  <si>
    <t>(6) Office area of stores</t>
    <phoneticPr fontId="2"/>
  </si>
  <si>
    <t xml:space="preserve">Standard boundary value of primary energy consumption (by store category)  Unit: MJ/m2-yr
</t>
    <phoneticPr fontId="2"/>
  </si>
  <si>
    <t>Subject</t>
    <phoneticPr fontId="2"/>
  </si>
  <si>
    <t>25% point</t>
    <phoneticPr fontId="2"/>
  </si>
  <si>
    <t>50% point</t>
    <phoneticPr fontId="2"/>
  </si>
  <si>
    <t>75% point</t>
    <phoneticPr fontId="2"/>
  </si>
  <si>
    <t>90% point</t>
    <phoneticPr fontId="2"/>
  </si>
  <si>
    <t xml:space="preserve">Standard boundary value of potable water consumption (by store category)  Unit: L/m2-yr
</t>
    <phoneticPr fontId="2"/>
  </si>
  <si>
    <t>Water intensity (calculated)</t>
  </si>
  <si>
    <t>Water intensity (measured)</t>
  </si>
  <si>
    <t>Energy intensity/carbon intensity (calculated)</t>
  </si>
  <si>
    <t>Energy intensity/carbon intensity (measured)</t>
  </si>
  <si>
    <t>2. Water Use</t>
    <phoneticPr fontId="2"/>
  </si>
  <si>
    <t>5. Indoor Environment</t>
    <phoneticPr fontId="2"/>
  </si>
  <si>
    <t>Use of natural light</t>
  </si>
  <si>
    <t>Daylight devices</t>
  </si>
  <si>
    <t>Natural ventilation performance</t>
  </si>
  <si>
    <t>Perceived space and access to view</t>
  </si>
  <si>
    <t>Enter values in cells with red borders.</t>
    <phoneticPr fontId="2"/>
  </si>
  <si>
    <t>Permanent employees</t>
    <phoneticPr fontId="2"/>
  </si>
  <si>
    <t>Visitors</t>
    <phoneticPr fontId="2"/>
  </si>
  <si>
    <t>Male-to-female ratio</t>
    <phoneticPr fontId="2"/>
  </si>
  <si>
    <t>Male-to-female ratio</t>
    <phoneticPr fontId="2"/>
  </si>
  <si>
    <t>Calculation of water consumption</t>
    <phoneticPr fontId="2"/>
  </si>
  <si>
    <t>[1] Toilets/wash basins/hot water supply used by permanent employees</t>
    <phoneticPr fontId="2"/>
  </si>
  <si>
    <t>Men's toilets</t>
    <phoneticPr fontId="2"/>
  </si>
  <si>
    <t xml:space="preserve">Men's urinals </t>
    <phoneticPr fontId="2"/>
  </si>
  <si>
    <t>Men's wash basins</t>
    <phoneticPr fontId="2"/>
  </si>
  <si>
    <t>portable water</t>
    <phoneticPr fontId="2"/>
  </si>
  <si>
    <t>Women's toilets</t>
    <phoneticPr fontId="2"/>
  </si>
  <si>
    <t xml:space="preserve">Women's wash basins </t>
    <phoneticPr fontId="2"/>
  </si>
  <si>
    <t xml:space="preserve">Hot water supply*4) </t>
    <phoneticPr fontId="2"/>
  </si>
  <si>
    <t>L/day</t>
    <phoneticPr fontId="2"/>
  </si>
  <si>
    <t xml:space="preserve">Amount of water discharge 
from sanitation fixtures
</t>
    <phoneticPr fontId="2"/>
  </si>
  <si>
    <t>Duration of stay</t>
    <phoneticPr fontId="2"/>
  </si>
  <si>
    <t>Number of users</t>
    <phoneticPr fontId="2"/>
  </si>
  <si>
    <t>times/h *</t>
    <phoneticPr fontId="2"/>
  </si>
  <si>
    <t>times/day *</t>
    <phoneticPr fontId="2"/>
  </si>
  <si>
    <t>L/day *</t>
    <phoneticPr fontId="2"/>
  </si>
  <si>
    <t>L/day (for drinking, dishwashing, etc.)</t>
    <phoneticPr fontId="2"/>
  </si>
  <si>
    <t>Number of operating days</t>
    <phoneticPr fontId="2"/>
  </si>
  <si>
    <t>L/time *</t>
    <phoneticPr fontId="2"/>
  </si>
  <si>
    <t>L/flush *</t>
    <phoneticPr fontId="2"/>
  </si>
  <si>
    <t>[2] Toilets/wash basins used by visitors</t>
    <phoneticPr fontId="2"/>
  </si>
  <si>
    <t>[3] Cleaning of fixtures</t>
    <phoneticPr fontId="2"/>
  </si>
  <si>
    <t>Number of fixtures</t>
    <phoneticPr fontId="2"/>
  </si>
  <si>
    <t xml:space="preserve">Toilets </t>
    <phoneticPr fontId="2"/>
  </si>
  <si>
    <t>Urinals</t>
    <phoneticPr fontId="2"/>
  </si>
  <si>
    <t>Wash basins</t>
    <phoneticPr fontId="2"/>
  </si>
  <si>
    <t>General service water</t>
    <phoneticPr fontId="2"/>
  </si>
  <si>
    <t>Amount of water discharge 
from sanitation fixtures</t>
    <phoneticPr fontId="2"/>
  </si>
  <si>
    <t>Use frequency</t>
    <phoneticPr fontId="2"/>
  </si>
  <si>
    <t>fixtures *</t>
    <phoneticPr fontId="2"/>
  </si>
  <si>
    <t>times/day=</t>
    <phoneticPr fontId="2"/>
  </si>
  <si>
    <t>[1]+[2]+[3]+[4]</t>
    <phoneticPr fontId="2"/>
  </si>
  <si>
    <t>[4] Restaurants</t>
    <phoneticPr fontId="2"/>
  </si>
  <si>
    <t>Chinese/noodles/barbecue</t>
  </si>
  <si>
    <t>Japanese food</t>
  </si>
  <si>
    <t>Western food</t>
  </si>
  <si>
    <t>L/customer-day</t>
    <phoneticPr fontId="2"/>
  </si>
  <si>
    <t xml:space="preserve">* When the number of customers is unavailable, the projected value of Number of customer seats   × Turnover number may be entered instead.
</t>
    <phoneticPr fontId="2"/>
  </si>
  <si>
    <t>6) Collective water consumption</t>
    <phoneticPr fontId="2"/>
  </si>
  <si>
    <t>Total (Entire building)</t>
  </si>
  <si>
    <t>L/yr</t>
  </si>
  <si>
    <t>Reduction in the potable water usage by the reuse of rain water and gray water</t>
    <phoneticPr fontId="2"/>
  </si>
  <si>
    <t>(Ratio to the total water consumption)</t>
    <phoneticPr fontId="2"/>
  </si>
  <si>
    <t>reuse rate by the reuse of rain water and gray water</t>
    <phoneticPr fontId="2"/>
  </si>
  <si>
    <t xml:space="preserve">Rate of substitution for potable water or </t>
    <phoneticPr fontId="2"/>
  </si>
  <si>
    <t>Amount of reused water</t>
  </si>
  <si>
    <t>Upper limit check</t>
  </si>
  <si>
    <t>General service water (supplement to potable water)</t>
    <phoneticPr fontId="2"/>
  </si>
  <si>
    <t>Total (Potable water)</t>
    <phoneticPr fontId="2"/>
  </si>
  <si>
    <t>L/m2-yr)</t>
  </si>
  <si>
    <t xml:space="preserve">[5]: [4] must be less than [2] </t>
    <phoneticPr fontId="2"/>
  </si>
  <si>
    <t xml:space="preserve"> %</t>
    <phoneticPr fontId="2"/>
  </si>
  <si>
    <t xml:space="preserve">1) Committee on Sanitary fixtures for Water Supply and Drainage for Buildings/Sub-Committee on Design Data Review, the Society of Heating, Air-Conditioning and Sanitary Engineers of Japan, </t>
    <phoneticPr fontId="2"/>
  </si>
  <si>
    <t>Source)</t>
    <phoneticPr fontId="2"/>
  </si>
  <si>
    <t>persons</t>
    <phoneticPr fontId="2"/>
  </si>
  <si>
    <t>(Permanent employees)</t>
    <phoneticPr fontId="2"/>
  </si>
  <si>
    <t>(Visitors)</t>
    <phoneticPr fontId="2"/>
  </si>
  <si>
    <t>persons</t>
    <phoneticPr fontId="2"/>
  </si>
  <si>
    <t>persons</t>
    <phoneticPr fontId="2"/>
  </si>
  <si>
    <t>Opening days</t>
    <phoneticPr fontId="2"/>
  </si>
  <si>
    <t>day</t>
    <phoneticPr fontId="2"/>
  </si>
  <si>
    <t>Male</t>
    <phoneticPr fontId="2"/>
  </si>
  <si>
    <t>Female</t>
    <phoneticPr fontId="2"/>
  </si>
  <si>
    <t>Male</t>
    <phoneticPr fontId="2"/>
  </si>
  <si>
    <t>h *</t>
    <phoneticPr fontId="2"/>
  </si>
  <si>
    <t>persons=</t>
    <phoneticPr fontId="2"/>
  </si>
  <si>
    <t>h *</t>
    <phoneticPr fontId="2"/>
  </si>
  <si>
    <t>* Use frequency for wash basins: Men's toilets + urinals,  Same for women's toilets</t>
    <phoneticPr fontId="2"/>
  </si>
  <si>
    <t>subtotal</t>
    <phoneticPr fontId="2"/>
  </si>
  <si>
    <t>day/yr=</t>
    <phoneticPr fontId="2"/>
  </si>
  <si>
    <t>L/yr</t>
    <phoneticPr fontId="2"/>
  </si>
  <si>
    <t>[1]</t>
    <phoneticPr fontId="2"/>
  </si>
  <si>
    <t>L/person-day</t>
    <phoneticPr fontId="2"/>
  </si>
  <si>
    <t>L/m2-yr)</t>
    <phoneticPr fontId="2"/>
  </si>
  <si>
    <t>h *</t>
    <phoneticPr fontId="2"/>
  </si>
  <si>
    <t>persons=</t>
    <phoneticPr fontId="2"/>
  </si>
  <si>
    <t>subtotal</t>
    <phoneticPr fontId="2"/>
  </si>
  <si>
    <t>day/yr=</t>
    <phoneticPr fontId="2"/>
  </si>
  <si>
    <t>L/person-day</t>
    <phoneticPr fontId="2"/>
  </si>
  <si>
    <t>L/m2-yr)</t>
    <phoneticPr fontId="2"/>
  </si>
  <si>
    <t>fixture(s)</t>
    <phoneticPr fontId="2"/>
  </si>
  <si>
    <t>[1]+[2]+[3]</t>
    <phoneticPr fontId="2"/>
  </si>
  <si>
    <t>subtotal</t>
    <phoneticPr fontId="2"/>
  </si>
  <si>
    <t>day/yr=</t>
    <phoneticPr fontId="2"/>
  </si>
  <si>
    <t>L/person-day</t>
    <phoneticPr fontId="2"/>
  </si>
  <si>
    <t>Number of customers*</t>
    <phoneticPr fontId="2"/>
  </si>
  <si>
    <t>Opening days</t>
    <phoneticPr fontId="2"/>
  </si>
  <si>
    <t>Cafe/light meal</t>
    <phoneticPr fontId="2"/>
  </si>
  <si>
    <t>L/yr</t>
    <phoneticPr fontId="2"/>
  </si>
  <si>
    <t>[4]</t>
    <phoneticPr fontId="2"/>
  </si>
  <si>
    <t>[2]</t>
    <phoneticPr fontId="2"/>
  </si>
  <si>
    <t>[3]=[1]+[2]</t>
    <phoneticPr fontId="2"/>
  </si>
  <si>
    <t>[4]=[3]* %</t>
    <phoneticPr fontId="2"/>
  </si>
  <si>
    <t>[6]: [2]-[5]</t>
    <phoneticPr fontId="2"/>
  </si>
  <si>
    <t>4) Fumitoshi Kiya, "Hygienics of water supply/drainage fixtures", Intermediate level, Water section practice, TOTO, p.60, Table 3, Remarks column "Hot water supply"</t>
    <phoneticPr fontId="2"/>
  </si>
  <si>
    <r>
      <rPr>
        <sz val="10"/>
        <rFont val="ＭＳ Ｐゴシック"/>
        <family val="3"/>
        <charset val="128"/>
      </rPr>
      <t>：</t>
    </r>
    <r>
      <rPr>
        <sz val="10"/>
        <rFont val="Arial"/>
        <family val="2"/>
      </rPr>
      <t>Required data</t>
    </r>
    <phoneticPr fontId="2"/>
  </si>
  <si>
    <r>
      <rPr>
        <sz val="10"/>
        <rFont val="ＭＳ Ｐゴシック"/>
        <family val="3"/>
        <charset val="128"/>
      </rPr>
      <t>：</t>
    </r>
    <r>
      <rPr>
        <sz val="10"/>
        <rFont val="Arial"/>
        <family val="2"/>
      </rPr>
      <t>Calculated value</t>
    </r>
    <phoneticPr fontId="2"/>
  </si>
  <si>
    <t xml:space="preserve">  "Method for calculating water consumption based on water use activities (Proposal on a new design for water supply intensity)", Symposium materials, p.48, Table 3.3.2 "Workplace" (Times/h)</t>
    <phoneticPr fontId="2"/>
  </si>
  <si>
    <t>proof</t>
    <phoneticPr fontId="2"/>
  </si>
  <si>
    <t>Notes;</t>
    <phoneticPr fontId="2"/>
  </si>
  <si>
    <r>
      <rPr>
        <sz val="10"/>
        <rFont val="ＭＳ Ｐゴシック"/>
        <family val="3"/>
        <charset val="128"/>
      </rPr>
      <t>：</t>
    </r>
    <r>
      <rPr>
        <sz val="10"/>
        <rFont val="Arial"/>
        <family val="2"/>
      </rPr>
      <t>Defined value according to references</t>
    </r>
  </si>
  <si>
    <t>L/person-day *</t>
  </si>
  <si>
    <t>* Water consumption for watering and for cooling tower of HVAC is excluded from the calculation.</t>
    <phoneticPr fontId="2"/>
  </si>
  <si>
    <t>Default values are for example only. Delete all values first before entering actual data.</t>
    <phoneticPr fontId="2"/>
  </si>
  <si>
    <t>justification</t>
    <phoneticPr fontId="2"/>
  </si>
  <si>
    <t>Subtotal</t>
    <phoneticPr fontId="2"/>
  </si>
  <si>
    <t>This sheet assists to calculate weighted average of scores for a commercial building containing several business categories.</t>
  </si>
  <si>
    <t>Use sheet [1] or [2] depending on available data.</t>
  </si>
  <si>
    <r>
      <rPr>
        <b/>
        <sz val="11"/>
        <color rgb="FFFF0000"/>
        <rFont val="ＭＳ Ｐゴシック"/>
        <family val="3"/>
        <charset val="128"/>
      </rPr>
      <t>【</t>
    </r>
    <r>
      <rPr>
        <b/>
        <sz val="11"/>
        <color rgb="FFFF0000"/>
        <rFont val="Arial"/>
        <family val="2"/>
      </rPr>
      <t>Supplimentary Worksheet to calucrate weighted average for comercial building</t>
    </r>
    <r>
      <rPr>
        <b/>
        <sz val="11"/>
        <color rgb="FFFF0000"/>
        <rFont val="ＭＳ Ｐゴシック"/>
        <family val="3"/>
        <charset val="128"/>
      </rPr>
      <t>】</t>
    </r>
    <phoneticPr fontId="2"/>
  </si>
  <si>
    <r>
      <rPr>
        <sz val="8"/>
        <color rgb="FFFF0000"/>
        <rFont val="ＭＳ Ｐゴシック"/>
        <family val="3"/>
        <charset val="128"/>
      </rPr>
      <t>←</t>
    </r>
    <r>
      <rPr>
        <sz val="8"/>
        <color rgb="FFFF0000"/>
        <rFont val="Arial"/>
        <family val="2"/>
      </rPr>
      <t>Enter the floor space of each purpose</t>
    </r>
    <phoneticPr fontId="2"/>
  </si>
  <si>
    <r>
      <rPr>
        <sz val="8"/>
        <color rgb="FFFF0000"/>
        <rFont val="ＭＳ Ｐゴシック"/>
        <family val="3"/>
        <charset val="128"/>
      </rPr>
      <t>←</t>
    </r>
    <r>
      <rPr>
        <sz val="8"/>
        <color rgb="FFFF0000"/>
        <rFont val="Arial"/>
        <family val="2"/>
      </rPr>
      <t>Enter the assessment result (15-25 points) by business type</t>
    </r>
    <phoneticPr fontId="2"/>
  </si>
  <si>
    <r>
      <rPr>
        <sz val="8"/>
        <color rgb="FFFF0000"/>
        <rFont val="ＭＳ Ｐゴシック"/>
        <family val="3"/>
        <charset val="128"/>
      </rPr>
      <t>←</t>
    </r>
    <r>
      <rPr>
        <sz val="8"/>
        <color rgb="FFFF0000"/>
        <rFont val="Arial"/>
        <family val="2"/>
      </rPr>
      <t>Enter the assessment result (1-5 points) by business type</t>
    </r>
    <phoneticPr fontId="2"/>
  </si>
  <si>
    <r>
      <rPr>
        <sz val="8"/>
        <color rgb="FFFF0000"/>
        <rFont val="ＭＳ Ｐゴシック"/>
        <family val="3"/>
        <charset val="128"/>
      </rPr>
      <t>←</t>
    </r>
    <r>
      <rPr>
        <sz val="8"/>
        <color rgb="FFFF0000"/>
        <rFont val="Arial"/>
        <family val="2"/>
      </rPr>
      <t>Enter the actual primary energy consumption value (MJ/m2-yr) by business type</t>
    </r>
    <phoneticPr fontId="2"/>
  </si>
  <si>
    <r>
      <rPr>
        <sz val="8"/>
        <color rgb="FFFF0000"/>
        <rFont val="ＭＳ Ｐゴシック"/>
        <family val="3"/>
        <charset val="128"/>
      </rPr>
      <t>←</t>
    </r>
    <r>
      <rPr>
        <sz val="8"/>
        <color rgb="FFFF0000"/>
        <rFont val="Arial"/>
        <family val="2"/>
      </rPr>
      <t>Enter the actual water consumption value (L/m2-yr) by business type</t>
    </r>
    <phoneticPr fontId="2"/>
  </si>
  <si>
    <r>
      <rPr>
        <sz val="8"/>
        <color rgb="FFFF0000"/>
        <rFont val="ＭＳ Ｐゴシック"/>
        <family val="3"/>
        <charset val="128"/>
      </rPr>
      <t>←</t>
    </r>
    <r>
      <rPr>
        <sz val="8"/>
        <color rgb="FFFF0000"/>
        <rFont val="Arial"/>
        <family val="2"/>
      </rPr>
      <t xml:space="preserve">Enter the assessment result (3-5 points) </t>
    </r>
    <phoneticPr fontId="2"/>
  </si>
  <si>
    <t xml:space="preserve">[2] In cases where actual figures in individual business categories are unavailable in the assessment of energy and water </t>
    <phoneticPr fontId="2"/>
  </si>
  <si>
    <t xml:space="preserve">   (The measurement was conducted in terms of the entire building only.)</t>
    <phoneticPr fontId="2"/>
  </si>
  <si>
    <t>* Entry of scores based on measured data are unnecessary in this sheet. Enter the assessment result in the assessment score column of the Store Assessment Result Sheet.</t>
    <phoneticPr fontId="2"/>
  </si>
  <si>
    <r>
      <rPr>
        <sz val="8"/>
        <color rgb="FFFF0000"/>
        <rFont val="ＭＳ Ｐゴシック"/>
        <family val="3"/>
        <charset val="128"/>
      </rPr>
      <t>←</t>
    </r>
    <r>
      <rPr>
        <sz val="8"/>
        <color rgb="FFFF0000"/>
        <rFont val="Arial"/>
        <family val="2"/>
      </rPr>
      <t>Enter the floor space of each purpose</t>
    </r>
    <phoneticPr fontId="2"/>
  </si>
  <si>
    <r>
      <rPr>
        <sz val="9"/>
        <color rgb="FFFF0000"/>
        <rFont val="ＭＳ Ｐゴシック"/>
        <family val="3"/>
        <charset val="128"/>
      </rPr>
      <t>←</t>
    </r>
    <r>
      <rPr>
        <sz val="9"/>
        <color rgb="FFFF0000"/>
        <rFont val="Arial"/>
        <family val="2"/>
      </rPr>
      <t>Enter the measured primary energy consumption value (MJ/m2-yr) of the entire store.</t>
    </r>
    <phoneticPr fontId="2"/>
  </si>
  <si>
    <r>
      <rPr>
        <sz val="8"/>
        <color rgb="FFFF0000"/>
        <rFont val="ＭＳ Ｐゴシック"/>
        <family val="3"/>
        <charset val="128"/>
      </rPr>
      <t>←</t>
    </r>
    <r>
      <rPr>
        <sz val="8"/>
        <color rgb="FFFF0000"/>
        <rFont val="Arial"/>
        <family val="2"/>
      </rPr>
      <t>Enter the assessment result (1-5 points) by business type</t>
    </r>
    <phoneticPr fontId="2"/>
  </si>
  <si>
    <r>
      <rPr>
        <b/>
        <sz val="11"/>
        <color rgb="FFFF0000"/>
        <rFont val="ＭＳ Ｐゴシック"/>
        <family val="3"/>
        <charset val="128"/>
      </rPr>
      <t>【</t>
    </r>
    <r>
      <rPr>
        <b/>
        <sz val="11"/>
        <color rgb="FFFF0000"/>
        <rFont val="Arial"/>
        <family val="2"/>
      </rPr>
      <t>Supplimentary Worksheet to calucrate weighted average for comercial building</t>
    </r>
    <r>
      <rPr>
        <b/>
        <sz val="11"/>
        <color rgb="FFFF0000"/>
        <rFont val="ＭＳ Ｐゴシック"/>
        <family val="3"/>
        <charset val="128"/>
      </rPr>
      <t>】</t>
    </r>
    <phoneticPr fontId="2"/>
  </si>
  <si>
    <r>
      <rPr>
        <sz val="9"/>
        <color rgb="FFFF0000"/>
        <rFont val="ＭＳ Ｐゴシック"/>
        <family val="3"/>
        <charset val="128"/>
      </rPr>
      <t>←</t>
    </r>
    <r>
      <rPr>
        <sz val="9"/>
        <color rgb="FFFF0000"/>
        <rFont val="Arial"/>
        <family val="2"/>
      </rPr>
      <t>Enter the measured water consumption value (L/m2-yr) of the entire store.</t>
    </r>
    <phoneticPr fontId="2"/>
  </si>
  <si>
    <r>
      <rPr>
        <sz val="8"/>
        <color rgb="FFFF0000"/>
        <rFont val="ＭＳ Ｐゴシック"/>
        <family val="3"/>
        <charset val="128"/>
      </rPr>
      <t>←</t>
    </r>
    <r>
      <rPr>
        <sz val="8"/>
        <color rgb="FFFF0000"/>
        <rFont val="Arial"/>
        <family val="2"/>
      </rPr>
      <t xml:space="preserve">Enter the assessment result (3-5 points) </t>
    </r>
    <phoneticPr fontId="2"/>
  </si>
  <si>
    <t>Calculation of water consumption of office buildings</t>
    <phoneticPr fontId="2"/>
  </si>
  <si>
    <t>[2] Cleaning of fixtures</t>
    <phoneticPr fontId="2"/>
  </si>
  <si>
    <t>5) Collective water consumption</t>
    <phoneticPr fontId="2"/>
  </si>
  <si>
    <t>&gt;=</t>
    <phoneticPr fontId="2"/>
  </si>
  <si>
    <t>person</t>
  </si>
  <si>
    <t>Major categories</t>
  </si>
  <si>
    <t>Calculation of water consumption of store buildings</t>
    <phoneticPr fontId="2"/>
  </si>
  <si>
    <t>Main MEP equipment</t>
    <phoneticPr fontId="2"/>
  </si>
  <si>
    <t>Ease of MEP equipment renewal/Self-sufficiency improvement of building services/Maintenance</t>
    <phoneticPr fontId="2"/>
  </si>
  <si>
    <t>Control of waste disposal load</t>
    <phoneticPr fontId="2"/>
  </si>
  <si>
    <t>Use of recycled materials/ Control of waste disposal load</t>
    <phoneticPr fontId="2"/>
  </si>
  <si>
    <t>Max. 5 pts for use of recycled materials plus Max. 5 pts for waste control</t>
    <phoneticPr fontId="2"/>
  </si>
  <si>
    <t>Number of 
maintenance measures</t>
    <phoneticPr fontId="2"/>
  </si>
  <si>
    <r>
      <rPr>
        <sz val="10"/>
        <rFont val="ＭＳ Ｐゴシック"/>
        <family val="3"/>
        <charset val="128"/>
      </rPr>
      <t>■</t>
    </r>
    <r>
      <rPr>
        <sz val="10"/>
        <rFont val="Arial"/>
        <family val="2"/>
      </rPr>
      <t>Manual</t>
    </r>
    <r>
      <rPr>
        <sz val="10"/>
        <rFont val="ＭＳ Ｐゴシック"/>
        <family val="3"/>
        <charset val="128"/>
      </rPr>
      <t>：</t>
    </r>
    <phoneticPr fontId="2"/>
  </si>
  <si>
    <r>
      <t xml:space="preserve">CASBEE for Market Promotion </t>
    </r>
    <r>
      <rPr>
        <sz val="10"/>
        <rFont val="ＭＳ Ｐゴシック"/>
        <family val="3"/>
        <charset val="128"/>
      </rPr>
      <t>【</t>
    </r>
    <r>
      <rPr>
        <sz val="10"/>
        <rFont val="Arial"/>
        <family val="2"/>
      </rPr>
      <t>Retail</t>
    </r>
    <r>
      <rPr>
        <sz val="10"/>
        <rFont val="ＭＳ Ｐゴシック"/>
        <family val="3"/>
        <charset val="128"/>
      </rPr>
      <t>】</t>
    </r>
    <r>
      <rPr>
        <sz val="10"/>
        <rFont val="Arial"/>
        <family val="2"/>
      </rPr>
      <t>2014 Edition</t>
    </r>
    <phoneticPr fontId="2"/>
  </si>
  <si>
    <r>
      <t>m</t>
    </r>
    <r>
      <rPr>
        <vertAlign val="superscript"/>
        <sz val="10"/>
        <rFont val="Arial"/>
        <family val="2"/>
      </rPr>
      <t>2</t>
    </r>
    <phoneticPr fontId="2"/>
  </si>
  <si>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CASBEE-MP assessor no.</t>
    </r>
    <phoneticPr fontId="2"/>
  </si>
  <si>
    <r>
      <t xml:space="preserve">Rank S ; </t>
    </r>
    <r>
      <rPr>
        <sz val="10"/>
        <color indexed="10"/>
        <rFont val="ＭＳ Ｐゴシック"/>
        <family val="3"/>
        <charset val="128"/>
      </rPr>
      <t>★★★★★</t>
    </r>
    <phoneticPr fontId="2"/>
  </si>
  <si>
    <r>
      <rPr>
        <sz val="10"/>
        <rFont val="ＭＳ Ｐゴシック"/>
        <family val="3"/>
        <charset val="128"/>
      </rPr>
      <t>；</t>
    </r>
    <r>
      <rPr>
        <sz val="10"/>
        <rFont val="Arial"/>
        <family val="2"/>
      </rPr>
      <t>Target setting, monitoring, operations management system</t>
    </r>
    <phoneticPr fontId="2"/>
  </si>
  <si>
    <r>
      <rPr>
        <sz val="10"/>
        <rFont val="ＭＳ Ｐゴシック"/>
        <family val="3"/>
        <charset val="128"/>
      </rPr>
      <t>；</t>
    </r>
    <r>
      <rPr>
        <sz val="10"/>
        <rFont val="Arial"/>
        <family val="2"/>
      </rPr>
      <t>Compliance with new earthquake resistance standards or Is- and If-values</t>
    </r>
    <phoneticPr fontId="2"/>
  </si>
  <si>
    <r>
      <rPr>
        <sz val="10"/>
        <rFont val="ＭＳ Ｐゴシック"/>
        <family val="3"/>
        <charset val="128"/>
      </rPr>
      <t>；</t>
    </r>
    <r>
      <rPr>
        <sz val="10"/>
        <rFont val="Arial"/>
        <family val="2"/>
      </rPr>
      <t>No alien or invasive fauna and flora used (specified, unclassified, and caution required)</t>
    </r>
    <phoneticPr fontId="2"/>
  </si>
  <si>
    <r>
      <rPr>
        <sz val="10"/>
        <rFont val="ＭＳ Ｐゴシック"/>
        <family val="3"/>
        <charset val="128"/>
      </rPr>
      <t>；</t>
    </r>
    <r>
      <rPr>
        <sz val="10"/>
        <rFont val="Arial"/>
        <family val="2"/>
      </rPr>
      <t>Compliance with the Sanitation Management Standards for Building or questionnaire</t>
    </r>
    <phoneticPr fontId="2"/>
  </si>
  <si>
    <t>Gross floor area &lt; 10,000m2</t>
    <phoneticPr fontId="2"/>
  </si>
  <si>
    <t>Gross floor area &gt;=30,000m2</t>
    <phoneticPr fontId="2"/>
  </si>
  <si>
    <t>10,000m2 =&lt; Gloss floor area &lt; 30,000m2</t>
    <phoneticPr fontId="2"/>
  </si>
  <si>
    <t>Water consumption intensity [measured value] (L/m2/yr)</t>
    <phoneticPr fontId="2"/>
  </si>
  <si>
    <t>Characteristics of environment efficiency</t>
    <phoneticPr fontId="2"/>
  </si>
  <si>
    <t>-Due to the energy saving performance of the building and energy saving attempts in operation, high points are obtained in Energy Use/GHG Emissions.
- Due to frequent and detailed maintenance, renewal intervals exceed the statutory service life, achieving high points in assessment items of Materials/Safety.
-Measured water consumption exceeds the expected consumption value based on the facility specifications and the number of people in the building. Further efforts to reduce consumption is recommended.
- Due to the excellent accessibility to public transport services and a low risk of natural disasters, high points are obtained in assessment items of Biodiversity/Land Use.
-Due to the large aperture and natural ventilation areas, high points are obtained in Indoor Environment.</t>
    <phoneticPr fontId="2"/>
  </si>
  <si>
    <t>Name of evaluation agency/Name of assessor</t>
    <phoneticPr fontId="2"/>
  </si>
  <si>
    <t>Name of certification authority</t>
    <phoneticPr fontId="2"/>
  </si>
  <si>
    <r>
      <rPr>
        <sz val="11"/>
        <rFont val="ＭＳ Ｐゴシック"/>
        <family val="3"/>
        <charset val="128"/>
      </rPr>
      <t>一次ｴﾈﾙｷﾞｰ</t>
    </r>
    <rPh sb="0" eb="2">
      <t>イチジ</t>
    </rPh>
    <phoneticPr fontId="2"/>
  </si>
  <si>
    <r>
      <rPr>
        <sz val="11"/>
        <rFont val="ＭＳ Ｐゴシック"/>
        <family val="3"/>
        <charset val="128"/>
      </rPr>
      <t>消費原単位</t>
    </r>
    <rPh sb="0" eb="2">
      <t>ショウヒ</t>
    </rPh>
    <rPh sb="2" eb="5">
      <t>ゲンタンイ</t>
    </rPh>
    <phoneticPr fontId="2"/>
  </si>
  <si>
    <r>
      <rPr>
        <sz val="11"/>
        <rFont val="ＭＳ Ｐゴシック"/>
        <family val="3"/>
        <charset val="128"/>
      </rPr>
      <t>レベル３</t>
    </r>
  </si>
  <si>
    <r>
      <rPr>
        <sz val="11"/>
        <rFont val="ＭＳ Ｐゴシック"/>
        <family val="3"/>
        <charset val="128"/>
      </rPr>
      <t>レベル４</t>
    </r>
  </si>
  <si>
    <r>
      <rPr>
        <sz val="11"/>
        <rFont val="ＭＳ Ｐゴシック"/>
        <family val="3"/>
        <charset val="128"/>
      </rPr>
      <t>レベル５</t>
    </r>
  </si>
  <si>
    <r>
      <rPr>
        <sz val="11"/>
        <rFont val="ＭＳ Ｐゴシック"/>
        <family val="3"/>
        <charset val="128"/>
      </rPr>
      <t>レベル２</t>
    </r>
    <phoneticPr fontId="2"/>
  </si>
  <si>
    <r>
      <rPr>
        <sz val="11"/>
        <rFont val="ＭＳ Ｐゴシック"/>
        <family val="3"/>
        <charset val="128"/>
      </rPr>
      <t>レベル</t>
    </r>
    <phoneticPr fontId="2"/>
  </si>
  <si>
    <r>
      <rPr>
        <sz val="11"/>
        <rFont val="ＭＳ Ｐゴシック"/>
        <family val="3"/>
        <charset val="128"/>
      </rPr>
      <t>レベル１</t>
    </r>
    <phoneticPr fontId="2"/>
  </si>
  <si>
    <r>
      <rPr>
        <sz val="11"/>
        <rFont val="ＭＳ Ｐゴシック"/>
        <family val="3"/>
        <charset val="128"/>
      </rPr>
      <t>レベル</t>
    </r>
    <phoneticPr fontId="2"/>
  </si>
  <si>
    <r>
      <rPr>
        <sz val="11"/>
        <rFont val="ＭＳ Ｐゴシック"/>
        <family val="3"/>
        <charset val="128"/>
      </rPr>
      <t>s</t>
    </r>
    <r>
      <rPr>
        <sz val="11"/>
        <rFont val="ＭＳ Ｐゴシック"/>
        <family val="3"/>
        <charset val="128"/>
      </rPr>
      <t>ubject</t>
    </r>
    <phoneticPr fontId="2"/>
  </si>
  <si>
    <r>
      <rPr>
        <sz val="11"/>
        <rFont val="ＭＳ Ｐゴシック"/>
        <family val="3"/>
        <charset val="128"/>
      </rPr>
      <t>a</t>
    </r>
    <r>
      <rPr>
        <sz val="11"/>
        <rFont val="ＭＳ Ｐゴシック"/>
        <family val="3"/>
        <charset val="128"/>
      </rPr>
      <t>dequacy</t>
    </r>
    <phoneticPr fontId="2"/>
  </si>
  <si>
    <t>yes</t>
    <phoneticPr fontId="2"/>
  </si>
  <si>
    <t>no</t>
    <phoneticPr fontId="2"/>
  </si>
  <si>
    <t>2) Ditto, p.60, Table 3.4.26,</t>
    <phoneticPr fontId="2"/>
  </si>
  <si>
    <t xml:space="preserve">[3] Cafeteria </t>
    <phoneticPr fontId="2"/>
  </si>
  <si>
    <t>Water consumption per meal*3)</t>
    <phoneticPr fontId="2"/>
  </si>
  <si>
    <t>Number of meals</t>
    <phoneticPr fontId="2"/>
  </si>
  <si>
    <t>L/meal-day*</t>
    <phoneticPr fontId="2"/>
  </si>
  <si>
    <t>meals =</t>
    <phoneticPr fontId="2"/>
  </si>
  <si>
    <t>3) Ditto, p.25, Table 2.2.9-9 to 14, The mean value of individual catering purposes is cited</t>
    <phoneticPr fontId="2"/>
  </si>
  <si>
    <t>2) Ditto, p.60, Table 3.4.26, Figures provided in "Department stores "are referred</t>
    <phoneticPr fontId="2"/>
  </si>
  <si>
    <t>3) Ditto, p.35, Table 2.3.1, Minimum value of cafeteria is referred.</t>
    <phoneticPr fontId="2"/>
  </si>
  <si>
    <t>5) Tadakatsu Takasaki,  "Analisys of long term flow charactristics of Nogawa river basin,"  Annual report 2007 of Tokyo metroporitan civil engneering center, C.E.C, TMG, 2007.3, ISSN 1882-2657</t>
    <phoneticPr fontId="2"/>
  </si>
  <si>
    <t xml:space="preserve">    Technical resarch devision</t>
    <phoneticPr fontId="2"/>
  </si>
  <si>
    <r>
      <rPr>
        <sz val="10"/>
        <rFont val="ＭＳ Ｐゴシック"/>
        <family val="3"/>
        <charset val="128"/>
      </rPr>
      <t>：</t>
    </r>
    <r>
      <rPr>
        <sz val="10"/>
        <rFont val="Arial"/>
        <family val="2"/>
      </rPr>
      <t>Required data</t>
    </r>
    <phoneticPr fontId="2"/>
  </si>
  <si>
    <r>
      <rPr>
        <sz val="10"/>
        <rFont val="ＭＳ Ｐゴシック"/>
        <family val="3"/>
        <charset val="128"/>
      </rPr>
      <t>：</t>
    </r>
    <r>
      <rPr>
        <sz val="10"/>
        <rFont val="Arial"/>
        <family val="2"/>
      </rPr>
      <t>Calculated value</t>
    </r>
    <phoneticPr fontId="2"/>
  </si>
  <si>
    <t>XX shopping center</t>
  </si>
  <si>
    <t>Completion</t>
    <phoneticPr fontId="2"/>
  </si>
  <si>
    <r>
      <rPr>
        <sz val="26"/>
        <rFont val="ＭＳ Ｐゴシック"/>
        <family val="3"/>
        <charset val="128"/>
      </rPr>
      <t>【</t>
    </r>
    <r>
      <rPr>
        <sz val="26"/>
        <rFont val="Arial"/>
        <family val="2"/>
      </rPr>
      <t>Retail</t>
    </r>
    <r>
      <rPr>
        <sz val="26"/>
        <rFont val="ＭＳ Ｐゴシック"/>
        <family val="3"/>
        <charset val="128"/>
      </rPr>
      <t>】</t>
    </r>
    <phoneticPr fontId="2"/>
  </si>
  <si>
    <r>
      <rPr>
        <sz val="26"/>
        <rFont val="ＭＳ Ｐゴシック"/>
        <family val="3"/>
        <charset val="128"/>
      </rPr>
      <t>【</t>
    </r>
    <r>
      <rPr>
        <sz val="26"/>
        <rFont val="Arial"/>
        <family val="2"/>
      </rPr>
      <t>Office</t>
    </r>
    <r>
      <rPr>
        <sz val="26"/>
        <rFont val="ＭＳ Ｐゴシック"/>
        <family val="3"/>
        <charset val="128"/>
      </rPr>
      <t>】</t>
    </r>
    <phoneticPr fontId="2"/>
  </si>
  <si>
    <t>Subject store (except car parks)</t>
  </si>
  <si>
    <t>L/person-day)</t>
  </si>
  <si>
    <r>
      <t>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(excluding car parks)</t>
    </r>
    <phoneticPr fontId="2"/>
  </si>
  <si>
    <r>
      <t>Frequency of use of fixtures*</t>
    </r>
    <r>
      <rPr>
        <vertAlign val="superscript"/>
        <sz val="10"/>
        <rFont val="Arial"/>
        <family val="2"/>
      </rPr>
      <t>1)</t>
    </r>
    <phoneticPr fontId="2"/>
  </si>
  <si>
    <r>
      <t>L/m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-yr)</t>
    </r>
    <phoneticPr fontId="2"/>
  </si>
  <si>
    <r>
      <t>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*</t>
    </r>
    <phoneticPr fontId="2"/>
  </si>
  <si>
    <r>
      <t>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=</t>
    </r>
    <phoneticPr fontId="2"/>
  </si>
  <si>
    <r>
      <t>Intensity of the number of sanitation fixtures*</t>
    </r>
    <r>
      <rPr>
        <vertAlign val="superscript"/>
        <sz val="10"/>
        <rFont val="Arial"/>
        <family val="2"/>
      </rPr>
      <t>2)</t>
    </r>
    <phoneticPr fontId="2"/>
  </si>
  <si>
    <r>
      <t>Water consumption per customer*</t>
    </r>
    <r>
      <rPr>
        <vertAlign val="superscript"/>
        <sz val="10"/>
        <rFont val="Arial"/>
        <family val="2"/>
      </rPr>
      <t>3)</t>
    </r>
    <phoneticPr fontId="2"/>
  </si>
  <si>
    <r>
      <t>Hot water supply*</t>
    </r>
    <r>
      <rPr>
        <vertAlign val="superscript"/>
        <sz val="10"/>
        <rFont val="Arial"/>
        <family val="2"/>
      </rPr>
      <t>4)</t>
    </r>
    <r>
      <rPr>
        <sz val="10"/>
        <rFont val="Arial"/>
        <family val="2"/>
      </rPr>
      <t xml:space="preserve"> </t>
    </r>
    <phoneticPr fontId="2"/>
  </si>
  <si>
    <r>
      <t>MJ/m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-yr</t>
    </r>
    <phoneticPr fontId="2"/>
  </si>
  <si>
    <r>
      <t>L/m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-yr</t>
    </r>
    <phoneticPr fontId="2"/>
  </si>
  <si>
    <r>
      <t>kWh/m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-yr</t>
    </r>
    <phoneticPr fontId="2"/>
  </si>
  <si>
    <r>
      <t>kg-CO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-yr</t>
    </r>
    <phoneticPr fontId="2"/>
  </si>
  <si>
    <r>
      <t>m</t>
    </r>
    <r>
      <rPr>
        <vertAlign val="superscript"/>
        <sz val="10"/>
        <rFont val="Arial"/>
        <family val="2"/>
      </rPr>
      <t>2</t>
    </r>
    <phoneticPr fontId="2"/>
  </si>
  <si>
    <r>
      <rPr>
        <sz val="10"/>
        <rFont val="ＭＳ Ｐゴシック"/>
        <family val="3"/>
        <charset val="128"/>
      </rPr>
      <t>ｖ</t>
    </r>
    <r>
      <rPr>
        <sz val="10"/>
        <rFont val="Arial"/>
        <family val="2"/>
      </rPr>
      <t>2.1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</si>
</sst>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yyyy&quot;年&quot;m&quot;月&quot;d&quot;日&quot;;@"/>
    <numFmt numFmtId="177" formatCode="0_ "/>
    <numFmt numFmtId="178" formatCode="#,##0_ "/>
    <numFmt numFmtId="179" formatCode="#,##0.0;[Red]\-#,##0.0"/>
    <numFmt numFmtId="180" formatCode="#,##0_);[Red]\(#,##0\)"/>
    <numFmt numFmtId="181" formatCode="0.0_ "/>
    <numFmt numFmtId="182" formatCode="yyyy&quot;年&quot;m&quot;月&quot;;@"/>
    <numFmt numFmtId="183" formatCode="0.00_ 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Arial"/>
      <family val="2"/>
    </font>
    <font>
      <b/>
      <sz val="11"/>
      <color indexed="9"/>
      <name val="Arial"/>
      <family val="2"/>
    </font>
    <font>
      <vertAlign val="superscript"/>
      <sz val="10"/>
      <name val="Arial"/>
      <family val="2"/>
    </font>
    <font>
      <sz val="10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9"/>
      <name val="Arial"/>
      <family val="2"/>
    </font>
    <font>
      <sz val="9"/>
      <color rgb="FFFF0000"/>
      <name val="ＭＳ Ｐゴシック"/>
      <family val="3"/>
      <charset val="128"/>
    </font>
    <font>
      <b/>
      <sz val="10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0"/>
      <color indexed="60"/>
      <name val="Arial"/>
      <family val="2"/>
    </font>
    <font>
      <sz val="10"/>
      <color indexed="16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8"/>
      <color rgb="FFFF0000"/>
      <name val="Arial"/>
      <family val="2"/>
    </font>
    <font>
      <sz val="8"/>
      <color rgb="FFFF0000"/>
      <name val="ＭＳ Ｐゴシック"/>
      <family val="3"/>
      <charset val="128"/>
    </font>
    <font>
      <sz val="8"/>
      <name val="Arial"/>
      <family val="2"/>
    </font>
    <font>
      <sz val="8"/>
      <color theme="1"/>
      <name val="Arial"/>
      <family val="2"/>
    </font>
    <font>
      <sz val="10"/>
      <color rgb="FF0070C0"/>
      <name val="Arial"/>
      <family val="2"/>
    </font>
    <font>
      <sz val="11"/>
      <color indexed="8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11"/>
      <color indexed="16"/>
      <name val="Arial"/>
      <family val="2"/>
    </font>
    <font>
      <sz val="11"/>
      <color indexed="48"/>
      <name val="Arial"/>
      <family val="2"/>
    </font>
    <font>
      <sz val="9"/>
      <color indexed="48"/>
      <name val="Arial"/>
      <family val="2"/>
    </font>
    <font>
      <sz val="9"/>
      <color indexed="60"/>
      <name val="Arial"/>
      <family val="2"/>
    </font>
    <font>
      <sz val="11"/>
      <color indexed="60"/>
      <name val="Arial"/>
      <family val="2"/>
    </font>
    <font>
      <sz val="11"/>
      <color indexed="10"/>
      <name val="Arial"/>
      <family val="2"/>
    </font>
    <font>
      <sz val="26"/>
      <name val="Arial"/>
      <family val="2"/>
    </font>
    <font>
      <sz val="26"/>
      <name val="ＭＳ Ｐゴシック"/>
      <family val="3"/>
      <charset val="128"/>
    </font>
    <font>
      <vertAlign val="subscript"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10"/>
      </right>
      <top style="thick">
        <color indexed="9"/>
      </top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9"/>
      </bottom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/>
      <top style="thick">
        <color indexed="10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ck">
        <color indexed="12"/>
      </right>
      <top style="thick">
        <color indexed="9"/>
      </top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 style="thick">
        <color indexed="9"/>
      </left>
      <right style="thick">
        <color indexed="12"/>
      </right>
      <top style="thick">
        <color indexed="9"/>
      </top>
      <bottom style="thick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ck">
        <color indexed="12"/>
      </right>
      <top style="thick">
        <color indexed="12"/>
      </top>
      <bottom style="thick">
        <color indexed="9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indexed="10"/>
      </top>
      <bottom style="thin">
        <color indexed="9"/>
      </bottom>
      <diagonal/>
    </border>
    <border>
      <left style="thick">
        <color indexed="10"/>
      </left>
      <right style="thin">
        <color theme="0"/>
      </right>
      <top style="thick">
        <color indexed="9"/>
      </top>
      <bottom style="thin">
        <color theme="0"/>
      </bottom>
      <diagonal/>
    </border>
    <border>
      <left style="thick">
        <color indexed="12"/>
      </left>
      <right style="thin">
        <color theme="0"/>
      </right>
      <top style="thick">
        <color indexed="9"/>
      </top>
      <bottom style="thin">
        <color theme="0"/>
      </bottom>
      <diagonal/>
    </border>
    <border>
      <left style="thick">
        <color indexed="12"/>
      </left>
      <right style="thin">
        <color theme="0"/>
      </right>
      <top style="thin">
        <color theme="0"/>
      </top>
      <bottom style="thick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ck">
        <color indexed="10"/>
      </left>
      <right style="thin">
        <color theme="0"/>
      </right>
      <top/>
      <bottom style="thick">
        <color indexed="9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07">
    <xf numFmtId="0" fontId="0" fillId="0" borderId="0" xfId="0"/>
    <xf numFmtId="0" fontId="5" fillId="0" borderId="0" xfId="0" applyFont="1"/>
    <xf numFmtId="0" fontId="6" fillId="0" borderId="0" xfId="0" applyFont="1"/>
    <xf numFmtId="0" fontId="3" fillId="0" borderId="0" xfId="0" applyFont="1"/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77" fontId="3" fillId="0" borderId="9" xfId="0" applyNumberFormat="1" applyFont="1" applyBorder="1" applyAlignment="1">
      <alignment horizontal="center"/>
    </xf>
    <xf numFmtId="0" fontId="3" fillId="3" borderId="0" xfId="0" applyFont="1" applyFill="1" applyBorder="1" applyAlignment="1" applyProtection="1">
      <alignment vertical="center"/>
      <protection locked="0"/>
    </xf>
    <xf numFmtId="178" fontId="3" fillId="3" borderId="7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6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left" vertical="center"/>
    </xf>
    <xf numFmtId="0" fontId="6" fillId="0" borderId="6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3" fillId="0" borderId="8" xfId="0" applyFont="1" applyBorder="1"/>
    <xf numFmtId="38" fontId="3" fillId="3" borderId="9" xfId="3" applyFont="1" applyFill="1" applyBorder="1" applyAlignment="1" applyProtection="1">
      <alignment horizontal="center" vertical="top"/>
      <protection locked="0"/>
    </xf>
    <xf numFmtId="0" fontId="0" fillId="0" borderId="9" xfId="0" applyBorder="1"/>
    <xf numFmtId="9" fontId="0" fillId="0" borderId="9" xfId="1" applyFont="1" applyBorder="1"/>
    <xf numFmtId="0" fontId="0" fillId="0" borderId="0" xfId="0" applyBorder="1"/>
    <xf numFmtId="9" fontId="0" fillId="0" borderId="0" xfId="1" applyFont="1" applyBorder="1"/>
    <xf numFmtId="38" fontId="0" fillId="0" borderId="9" xfId="3" applyFont="1" applyBorder="1"/>
    <xf numFmtId="38" fontId="0" fillId="0" borderId="0" xfId="3" applyFont="1"/>
    <xf numFmtId="0" fontId="0" fillId="0" borderId="0" xfId="0" applyFill="1" applyBorder="1"/>
    <xf numFmtId="0" fontId="4" fillId="0" borderId="0" xfId="0" applyFont="1" applyFill="1" applyBorder="1"/>
    <xf numFmtId="0" fontId="0" fillId="0" borderId="9" xfId="0" applyBorder="1" applyAlignment="1">
      <alignment vertical="center" wrapText="1"/>
    </xf>
    <xf numFmtId="0" fontId="0" fillId="0" borderId="9" xfId="0" applyFill="1" applyBorder="1" applyAlignment="1">
      <alignment vertical="center"/>
    </xf>
    <xf numFmtId="181" fontId="3" fillId="3" borderId="9" xfId="0" applyNumberFormat="1" applyFont="1" applyFill="1" applyBorder="1" applyAlignment="1" applyProtection="1">
      <alignment horizontal="center"/>
      <protection locked="0"/>
    </xf>
    <xf numFmtId="181" fontId="3" fillId="3" borderId="12" xfId="0" applyNumberFormat="1" applyFont="1" applyFill="1" applyBorder="1" applyAlignment="1" applyProtection="1">
      <alignment horizontal="center"/>
      <protection locked="0"/>
    </xf>
    <xf numFmtId="177" fontId="3" fillId="0" borderId="13" xfId="0" quotePrefix="1" applyNumberFormat="1" applyFont="1" applyBorder="1" applyAlignment="1">
      <alignment horizontal="center"/>
    </xf>
    <xf numFmtId="0" fontId="3" fillId="0" borderId="0" xfId="0" quotePrefix="1" applyFont="1" applyBorder="1"/>
    <xf numFmtId="177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7" borderId="5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181" fontId="3" fillId="0" borderId="9" xfId="0" applyNumberFormat="1" applyFont="1" applyFill="1" applyBorder="1" applyAlignment="1" applyProtection="1">
      <alignment horizontal="center"/>
    </xf>
    <xf numFmtId="177" fontId="0" fillId="0" borderId="9" xfId="0" applyNumberFormat="1" applyBorder="1" applyAlignment="1">
      <alignment vertical="center" wrapText="1"/>
    </xf>
    <xf numFmtId="38" fontId="12" fillId="0" borderId="9" xfId="4" applyFont="1" applyFill="1" applyBorder="1" applyAlignment="1">
      <alignment vertical="center"/>
    </xf>
    <xf numFmtId="177" fontId="0" fillId="0" borderId="0" xfId="0" applyNumberFormat="1" applyBorder="1" applyAlignment="1">
      <alignment vertical="center" wrapText="1"/>
    </xf>
    <xf numFmtId="0" fontId="0" fillId="0" borderId="12" xfId="0" applyBorder="1"/>
    <xf numFmtId="38" fontId="12" fillId="0" borderId="0" xfId="3" applyFont="1" applyFill="1" applyBorder="1" applyAlignment="1">
      <alignment vertical="center"/>
    </xf>
    <xf numFmtId="0" fontId="0" fillId="0" borderId="0" xfId="8" applyFont="1">
      <alignment vertical="center"/>
    </xf>
    <xf numFmtId="180" fontId="0" fillId="0" borderId="0" xfId="8" applyNumberFormat="1" applyFont="1">
      <alignment vertical="center"/>
    </xf>
    <xf numFmtId="0" fontId="0" fillId="0" borderId="0" xfId="8" applyFont="1" applyBorder="1">
      <alignment vertical="center"/>
    </xf>
    <xf numFmtId="0" fontId="0" fillId="0" borderId="0" xfId="9" applyFont="1">
      <alignment vertical="center"/>
    </xf>
    <xf numFmtId="180" fontId="0" fillId="0" borderId="0" xfId="9" applyNumberFormat="1" applyFont="1">
      <alignment vertical="center"/>
    </xf>
    <xf numFmtId="178" fontId="3" fillId="3" borderId="0" xfId="0" applyNumberFormat="1" applyFont="1" applyFill="1" applyBorder="1" applyAlignment="1" applyProtection="1">
      <alignment vertical="center"/>
      <protection locked="0"/>
    </xf>
    <xf numFmtId="38" fontId="3" fillId="3" borderId="9" xfId="4" applyFont="1" applyFill="1" applyBorder="1" applyAlignment="1" applyProtection="1">
      <alignment horizontal="center" vertical="top"/>
      <protection locked="0"/>
    </xf>
    <xf numFmtId="179" fontId="3" fillId="3" borderId="9" xfId="4" applyNumberFormat="1" applyFont="1" applyFill="1" applyBorder="1" applyAlignment="1" applyProtection="1">
      <alignment horizontal="center" vertical="top"/>
      <protection locked="0"/>
    </xf>
    <xf numFmtId="38" fontId="3" fillId="0" borderId="0" xfId="4" applyFont="1" applyFill="1" applyBorder="1" applyAlignment="1" applyProtection="1">
      <alignment horizontal="center" vertical="top"/>
      <protection locked="0"/>
    </xf>
    <xf numFmtId="0" fontId="15" fillId="0" borderId="0" xfId="0" applyFont="1" applyBorder="1" applyAlignment="1">
      <alignment horizontal="right" vertical="center"/>
    </xf>
    <xf numFmtId="0" fontId="3" fillId="7" borderId="7" xfId="0" applyFont="1" applyFill="1" applyBorder="1" applyAlignment="1" applyProtection="1">
      <alignment vertical="center"/>
      <protection locked="0"/>
    </xf>
    <xf numFmtId="0" fontId="3" fillId="7" borderId="8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181" fontId="3" fillId="0" borderId="14" xfId="0" applyNumberFormat="1" applyFont="1" applyFill="1" applyBorder="1" applyAlignment="1" applyProtection="1">
      <alignment horizontal="center"/>
    </xf>
    <xf numFmtId="177" fontId="3" fillId="0" borderId="0" xfId="0" applyNumberFormat="1" applyFont="1" applyBorder="1" applyAlignment="1" applyProtection="1">
      <alignment horizontal="center"/>
    </xf>
    <xf numFmtId="177" fontId="3" fillId="0" borderId="9" xfId="0" applyNumberFormat="1" applyFont="1" applyBorder="1" applyAlignment="1" applyProtection="1">
      <alignment horizontal="center"/>
    </xf>
    <xf numFmtId="38" fontId="3" fillId="0" borderId="0" xfId="3" applyFont="1" applyFill="1" applyBorder="1" applyAlignment="1" applyProtection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38" fontId="3" fillId="3" borderId="9" xfId="4" applyFont="1" applyFill="1" applyBorder="1" applyAlignment="1" applyProtection="1">
      <alignment horizontal="center" vertical="center"/>
      <protection locked="0"/>
    </xf>
    <xf numFmtId="181" fontId="3" fillId="0" borderId="9" xfId="0" applyNumberFormat="1" applyFont="1" applyFill="1" applyBorder="1" applyAlignment="1" applyProtection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81" fontId="3" fillId="3" borderId="9" xfId="0" applyNumberFormat="1" applyFont="1" applyFill="1" applyBorder="1" applyAlignment="1" applyProtection="1">
      <alignment horizontal="center" vertical="center"/>
      <protection locked="0"/>
    </xf>
    <xf numFmtId="181" fontId="3" fillId="0" borderId="14" xfId="0" applyNumberFormat="1" applyFont="1" applyFill="1" applyBorder="1" applyAlignment="1" applyProtection="1">
      <alignment horizontal="center" vertical="center"/>
      <protection locked="0"/>
    </xf>
    <xf numFmtId="177" fontId="3" fillId="0" borderId="9" xfId="0" quotePrefix="1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15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right" vertical="center" wrapText="1"/>
    </xf>
    <xf numFmtId="179" fontId="3" fillId="3" borderId="9" xfId="4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3" borderId="0" xfId="0" quotePrefix="1" applyFont="1" applyFill="1" applyBorder="1" applyAlignment="1" applyProtection="1">
      <alignment vertical="center"/>
      <protection locked="0"/>
    </xf>
    <xf numFmtId="0" fontId="6" fillId="7" borderId="0" xfId="0" applyFont="1" applyFill="1" applyBorder="1" applyProtection="1">
      <protection locked="0"/>
    </xf>
    <xf numFmtId="0" fontId="6" fillId="7" borderId="5" xfId="0" applyFont="1" applyFill="1" applyBorder="1" applyProtection="1">
      <protection locked="0"/>
    </xf>
    <xf numFmtId="0" fontId="6" fillId="0" borderId="0" xfId="0" applyFont="1" applyBorder="1"/>
    <xf numFmtId="0" fontId="3" fillId="7" borderId="0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17" fillId="0" borderId="0" xfId="0" applyFont="1" applyBorder="1"/>
    <xf numFmtId="0" fontId="3" fillId="3" borderId="9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top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5" fillId="0" borderId="0" xfId="0" applyFont="1" applyAlignment="1">
      <alignment horizontal="right"/>
    </xf>
    <xf numFmtId="0" fontId="6" fillId="8" borderId="0" xfId="9" applyFont="1" applyFill="1">
      <alignment vertical="center"/>
    </xf>
    <xf numFmtId="180" fontId="6" fillId="8" borderId="0" xfId="9" applyNumberFormat="1" applyFont="1" applyFill="1">
      <alignment vertical="center"/>
    </xf>
    <xf numFmtId="0" fontId="19" fillId="8" borderId="16" xfId="9" applyFont="1" applyFill="1" applyBorder="1">
      <alignment vertical="center"/>
    </xf>
    <xf numFmtId="0" fontId="6" fillId="8" borderId="16" xfId="9" applyFont="1" applyFill="1" applyBorder="1">
      <alignment vertical="center"/>
    </xf>
    <xf numFmtId="180" fontId="6" fillId="8" borderId="16" xfId="9" applyNumberFormat="1" applyFont="1" applyFill="1" applyBorder="1">
      <alignment vertical="center"/>
    </xf>
    <xf numFmtId="180" fontId="6" fillId="8" borderId="16" xfId="9" applyNumberFormat="1" applyFont="1" applyFill="1" applyBorder="1" applyAlignment="1">
      <alignment horizontal="right" vertical="center"/>
    </xf>
    <xf numFmtId="14" fontId="6" fillId="8" borderId="0" xfId="9" applyNumberFormat="1" applyFont="1" applyFill="1">
      <alignment vertical="center"/>
    </xf>
    <xf numFmtId="0" fontId="6" fillId="8" borderId="16" xfId="9" applyFont="1" applyFill="1" applyBorder="1" applyAlignment="1">
      <alignment vertical="center" wrapText="1"/>
    </xf>
    <xf numFmtId="0" fontId="6" fillId="8" borderId="16" xfId="9" applyFont="1" applyFill="1" applyBorder="1" applyAlignment="1">
      <alignment vertical="top"/>
    </xf>
    <xf numFmtId="0" fontId="3" fillId="8" borderId="0" xfId="9" applyFont="1" applyFill="1">
      <alignment vertical="center"/>
    </xf>
    <xf numFmtId="0" fontId="3" fillId="8" borderId="16" xfId="9" applyFont="1" applyFill="1" applyBorder="1">
      <alignment vertical="center"/>
    </xf>
    <xf numFmtId="0" fontId="3" fillId="0" borderId="0" xfId="9" applyFont="1">
      <alignment vertical="center"/>
    </xf>
    <xf numFmtId="180" fontId="3" fillId="8" borderId="16" xfId="9" applyNumberFormat="1" applyFont="1" applyFill="1" applyBorder="1">
      <alignment vertical="center"/>
    </xf>
    <xf numFmtId="180" fontId="3" fillId="8" borderId="16" xfId="9" applyNumberFormat="1" applyFont="1" applyFill="1" applyBorder="1" applyAlignment="1">
      <alignment horizontal="right" vertical="center"/>
    </xf>
    <xf numFmtId="177" fontId="3" fillId="11" borderId="26" xfId="9" applyNumberFormat="1" applyFont="1" applyFill="1" applyBorder="1">
      <alignment vertical="center"/>
    </xf>
    <xf numFmtId="0" fontId="3" fillId="7" borderId="16" xfId="9" applyFont="1" applyFill="1" applyBorder="1">
      <alignment vertical="center"/>
    </xf>
    <xf numFmtId="0" fontId="3" fillId="12" borderId="16" xfId="9" applyFont="1" applyFill="1" applyBorder="1">
      <alignment vertical="center"/>
    </xf>
    <xf numFmtId="38" fontId="3" fillId="11" borderId="26" xfId="3" applyFont="1" applyFill="1" applyBorder="1" applyAlignment="1" applyProtection="1">
      <alignment vertical="center"/>
      <protection locked="0"/>
    </xf>
    <xf numFmtId="0" fontId="3" fillId="8" borderId="16" xfId="9" applyFont="1" applyFill="1" applyBorder="1" applyAlignment="1">
      <alignment horizontal="right" vertical="center"/>
    </xf>
    <xf numFmtId="177" fontId="3" fillId="12" borderId="16" xfId="9" applyNumberFormat="1" applyFont="1" applyFill="1" applyBorder="1">
      <alignment vertical="center"/>
    </xf>
    <xf numFmtId="38" fontId="3" fillId="12" borderId="16" xfId="3" applyFont="1" applyFill="1" applyBorder="1" applyAlignment="1">
      <alignment vertical="center"/>
    </xf>
    <xf numFmtId="0" fontId="3" fillId="8" borderId="31" xfId="9" applyFont="1" applyFill="1" applyBorder="1" applyAlignment="1">
      <alignment vertical="top" wrapText="1"/>
    </xf>
    <xf numFmtId="0" fontId="3" fillId="8" borderId="24" xfId="9" applyFont="1" applyFill="1" applyBorder="1" applyAlignment="1">
      <alignment horizontal="left" vertical="center"/>
    </xf>
    <xf numFmtId="181" fontId="3" fillId="11" borderId="26" xfId="9" applyNumberFormat="1" applyFont="1" applyFill="1" applyBorder="1" applyProtection="1">
      <alignment vertical="center"/>
      <protection locked="0"/>
    </xf>
    <xf numFmtId="0" fontId="3" fillId="8" borderId="31" xfId="9" applyFont="1" applyFill="1" applyBorder="1">
      <alignment vertical="center"/>
    </xf>
    <xf numFmtId="0" fontId="3" fillId="11" borderId="43" xfId="9" applyFont="1" applyFill="1" applyBorder="1" applyProtection="1">
      <alignment vertical="center"/>
      <protection locked="0"/>
    </xf>
    <xf numFmtId="0" fontId="3" fillId="8" borderId="17" xfId="9" applyFont="1" applyFill="1" applyBorder="1">
      <alignment vertical="center"/>
    </xf>
    <xf numFmtId="178" fontId="3" fillId="12" borderId="16" xfId="9" applyNumberFormat="1" applyFont="1" applyFill="1" applyBorder="1">
      <alignment vertical="center"/>
    </xf>
    <xf numFmtId="0" fontId="20" fillId="8" borderId="16" xfId="9" applyFont="1" applyFill="1" applyBorder="1" applyAlignment="1">
      <alignment horizontal="right" vertical="center"/>
    </xf>
    <xf numFmtId="178" fontId="21" fillId="8" borderId="16" xfId="9" applyNumberFormat="1" applyFont="1" applyFill="1" applyBorder="1">
      <alignment vertical="center"/>
    </xf>
    <xf numFmtId="0" fontId="22" fillId="8" borderId="16" xfId="9" applyFont="1" applyFill="1" applyBorder="1" applyAlignment="1">
      <alignment horizontal="right" vertical="center"/>
    </xf>
    <xf numFmtId="178" fontId="22" fillId="8" borderId="16" xfId="9" applyNumberFormat="1" applyFont="1" applyFill="1" applyBorder="1">
      <alignment vertical="center"/>
    </xf>
    <xf numFmtId="0" fontId="3" fillId="8" borderId="25" xfId="9" applyFont="1" applyFill="1" applyBorder="1">
      <alignment vertical="center"/>
    </xf>
    <xf numFmtId="0" fontId="22" fillId="8" borderId="16" xfId="9" applyFont="1" applyFill="1" applyBorder="1">
      <alignment vertical="center"/>
    </xf>
    <xf numFmtId="0" fontId="3" fillId="8" borderId="16" xfId="9" applyFont="1" applyFill="1" applyBorder="1" applyAlignment="1">
      <alignment vertical="center"/>
    </xf>
    <xf numFmtId="180" fontId="3" fillId="12" borderId="16" xfId="9" applyNumberFormat="1" applyFont="1" applyFill="1" applyBorder="1">
      <alignment vertical="center"/>
    </xf>
    <xf numFmtId="178" fontId="3" fillId="8" borderId="16" xfId="9" applyNumberFormat="1" applyFont="1" applyFill="1" applyBorder="1">
      <alignment vertical="center"/>
    </xf>
    <xf numFmtId="183" fontId="3" fillId="8" borderId="0" xfId="9" applyNumberFormat="1" applyFont="1" applyFill="1">
      <alignment vertical="center"/>
    </xf>
    <xf numFmtId="178" fontId="3" fillId="0" borderId="16" xfId="9" applyNumberFormat="1" applyFont="1" applyFill="1" applyBorder="1">
      <alignment vertical="center"/>
    </xf>
    <xf numFmtId="38" fontId="3" fillId="8" borderId="16" xfId="3" applyFont="1" applyFill="1" applyBorder="1" applyAlignment="1">
      <alignment vertical="center"/>
    </xf>
    <xf numFmtId="0" fontId="3" fillId="8" borderId="16" xfId="9" applyFont="1" applyFill="1" applyBorder="1" applyAlignment="1">
      <alignment horizontal="left" vertical="center"/>
    </xf>
    <xf numFmtId="0" fontId="3" fillId="8" borderId="24" xfId="9" applyFont="1" applyFill="1" applyBorder="1">
      <alignment vertical="center"/>
    </xf>
    <xf numFmtId="181" fontId="3" fillId="8" borderId="16" xfId="9" applyNumberFormat="1" applyFont="1" applyFill="1" applyBorder="1">
      <alignment vertical="center"/>
    </xf>
    <xf numFmtId="0" fontId="3" fillId="8" borderId="42" xfId="9" applyFont="1" applyFill="1" applyBorder="1">
      <alignment vertical="center"/>
    </xf>
    <xf numFmtId="177" fontId="3" fillId="11" borderId="26" xfId="9" applyNumberFormat="1" applyFont="1" applyFill="1" applyBorder="1" applyProtection="1">
      <alignment vertical="center"/>
      <protection locked="0"/>
    </xf>
    <xf numFmtId="38" fontId="22" fillId="8" borderId="16" xfId="6" applyFont="1" applyFill="1" applyBorder="1">
      <alignment vertical="center"/>
    </xf>
    <xf numFmtId="0" fontId="20" fillId="8" borderId="16" xfId="9" applyFont="1" applyFill="1" applyBorder="1">
      <alignment vertical="center"/>
    </xf>
    <xf numFmtId="177" fontId="3" fillId="8" borderId="42" xfId="9" applyNumberFormat="1" applyFont="1" applyFill="1" applyBorder="1">
      <alignment vertical="center"/>
    </xf>
    <xf numFmtId="0" fontId="3" fillId="8" borderId="31" xfId="9" applyFont="1" applyFill="1" applyBorder="1" applyAlignment="1">
      <alignment horizontal="right" vertical="center"/>
    </xf>
    <xf numFmtId="177" fontId="3" fillId="8" borderId="0" xfId="9" applyNumberFormat="1" applyFont="1" applyFill="1" applyBorder="1">
      <alignment vertical="center"/>
    </xf>
    <xf numFmtId="178" fontId="3" fillId="8" borderId="0" xfId="9" applyNumberFormat="1" applyFont="1" applyFill="1" applyBorder="1">
      <alignment vertical="center"/>
    </xf>
    <xf numFmtId="0" fontId="3" fillId="8" borderId="0" xfId="9" applyFont="1" applyFill="1" applyBorder="1">
      <alignment vertical="center"/>
    </xf>
    <xf numFmtId="180" fontId="22" fillId="8" borderId="16" xfId="9" applyNumberFormat="1" applyFont="1" applyFill="1" applyBorder="1">
      <alignment vertical="center"/>
    </xf>
    <xf numFmtId="180" fontId="21" fillId="8" borderId="16" xfId="9" applyNumberFormat="1" applyFont="1" applyFill="1" applyBorder="1">
      <alignment vertical="center"/>
    </xf>
    <xf numFmtId="0" fontId="3" fillId="8" borderId="30" xfId="9" applyFont="1" applyFill="1" applyBorder="1">
      <alignment vertical="center"/>
    </xf>
    <xf numFmtId="0" fontId="3" fillId="8" borderId="34" xfId="9" applyFont="1" applyFill="1" applyBorder="1" applyAlignment="1">
      <alignment horizontal="right" vertical="center"/>
    </xf>
    <xf numFmtId="180" fontId="3" fillId="12" borderId="33" xfId="9" applyNumberFormat="1" applyFont="1" applyFill="1" applyBorder="1">
      <alignment vertical="center"/>
    </xf>
    <xf numFmtId="0" fontId="3" fillId="8" borderId="32" xfId="9" applyFont="1" applyFill="1" applyBorder="1">
      <alignment vertical="center"/>
    </xf>
    <xf numFmtId="0" fontId="3" fillId="8" borderId="41" xfId="9" applyFont="1" applyFill="1" applyBorder="1">
      <alignment vertical="center"/>
    </xf>
    <xf numFmtId="178" fontId="3" fillId="8" borderId="0" xfId="9" applyNumberFormat="1" applyFont="1" applyFill="1">
      <alignment vertical="center"/>
    </xf>
    <xf numFmtId="0" fontId="3" fillId="8" borderId="30" xfId="9" applyFont="1" applyFill="1" applyBorder="1" applyAlignment="1">
      <alignment horizontal="right" vertical="center"/>
    </xf>
    <xf numFmtId="0" fontId="3" fillId="8" borderId="29" xfId="9" applyFont="1" applyFill="1" applyBorder="1" applyAlignment="1">
      <alignment horizontal="right" vertical="center"/>
    </xf>
    <xf numFmtId="180" fontId="3" fillId="12" borderId="28" xfId="9" applyNumberFormat="1" applyFont="1" applyFill="1" applyBorder="1">
      <alignment vertical="center"/>
    </xf>
    <xf numFmtId="0" fontId="3" fillId="8" borderId="27" xfId="9" applyFont="1" applyFill="1" applyBorder="1">
      <alignment vertical="center"/>
    </xf>
    <xf numFmtId="0" fontId="3" fillId="8" borderId="40" xfId="9" applyFont="1" applyFill="1" applyBorder="1">
      <alignment vertical="center"/>
    </xf>
    <xf numFmtId="180" fontId="20" fillId="8" borderId="16" xfId="9" applyNumberFormat="1" applyFont="1" applyFill="1" applyBorder="1">
      <alignment vertical="center"/>
    </xf>
    <xf numFmtId="0" fontId="3" fillId="8" borderId="23" xfId="9" applyFont="1" applyFill="1" applyBorder="1" applyAlignment="1">
      <alignment horizontal="right" vertical="center"/>
    </xf>
    <xf numFmtId="180" fontId="3" fillId="12" borderId="22" xfId="9" applyNumberFormat="1" applyFont="1" applyFill="1" applyBorder="1">
      <alignment vertical="center"/>
    </xf>
    <xf numFmtId="0" fontId="3" fillId="8" borderId="21" xfId="9" applyFont="1" applyFill="1" applyBorder="1">
      <alignment vertical="center"/>
    </xf>
    <xf numFmtId="0" fontId="3" fillId="8" borderId="20" xfId="9" applyFont="1" applyFill="1" applyBorder="1" applyAlignment="1">
      <alignment horizontal="right" vertical="center"/>
    </xf>
    <xf numFmtId="180" fontId="23" fillId="12" borderId="19" xfId="9" applyNumberFormat="1" applyFont="1" applyFill="1" applyBorder="1">
      <alignment vertical="center"/>
    </xf>
    <xf numFmtId="0" fontId="3" fillId="8" borderId="18" xfId="9" applyFont="1" applyFill="1" applyBorder="1">
      <alignment vertical="center"/>
    </xf>
    <xf numFmtId="0" fontId="3" fillId="8" borderId="39" xfId="9" applyFont="1" applyFill="1" applyBorder="1">
      <alignment vertical="center"/>
    </xf>
    <xf numFmtId="0" fontId="3" fillId="8" borderId="0" xfId="9" applyFont="1" applyFill="1" applyBorder="1" applyAlignment="1">
      <alignment horizontal="right" vertical="center"/>
    </xf>
    <xf numFmtId="180" fontId="23" fillId="8" borderId="38" xfId="9" applyNumberFormat="1" applyFont="1" applyFill="1" applyBorder="1">
      <alignment vertical="center"/>
    </xf>
    <xf numFmtId="0" fontId="3" fillId="8" borderId="38" xfId="9" applyFont="1" applyFill="1" applyBorder="1">
      <alignment vertical="center"/>
    </xf>
    <xf numFmtId="0" fontId="3" fillId="8" borderId="16" xfId="9" applyFont="1" applyFill="1" applyBorder="1" applyAlignment="1">
      <alignment vertical="top"/>
    </xf>
    <xf numFmtId="0" fontId="3" fillId="0" borderId="0" xfId="0" applyFont="1" applyBorder="1" applyAlignment="1">
      <alignment vertical="center" wrapText="1"/>
    </xf>
    <xf numFmtId="0" fontId="24" fillId="0" borderId="0" xfId="0" applyFont="1"/>
    <xf numFmtId="0" fontId="18" fillId="0" borderId="0" xfId="0" applyFont="1"/>
    <xf numFmtId="0" fontId="6" fillId="10" borderId="9" xfId="0" applyFont="1" applyFill="1" applyBorder="1"/>
    <xf numFmtId="0" fontId="26" fillId="8" borderId="9" xfId="7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6" fillId="0" borderId="9" xfId="0" applyFont="1" applyFill="1" applyBorder="1" applyProtection="1">
      <protection locked="0"/>
    </xf>
    <xf numFmtId="0" fontId="27" fillId="0" borderId="0" xfId="0" applyFont="1"/>
    <xf numFmtId="0" fontId="15" fillId="0" borderId="0" xfId="0" applyFont="1"/>
    <xf numFmtId="0" fontId="25" fillId="8" borderId="0" xfId="7" applyFont="1" applyFill="1">
      <alignment vertical="center"/>
    </xf>
    <xf numFmtId="0" fontId="25" fillId="8" borderId="4" xfId="7" applyFont="1" applyFill="1" applyBorder="1" applyAlignment="1">
      <alignment horizontal="right" vertical="center"/>
    </xf>
    <xf numFmtId="0" fontId="28" fillId="8" borderId="9" xfId="7" applyFont="1" applyFill="1" applyBorder="1">
      <alignment vertical="center"/>
    </xf>
    <xf numFmtId="38" fontId="25" fillId="8" borderId="9" xfId="5" applyFont="1" applyFill="1" applyBorder="1">
      <alignment vertical="center"/>
    </xf>
    <xf numFmtId="0" fontId="29" fillId="0" borderId="0" xfId="0" applyFont="1"/>
    <xf numFmtId="38" fontId="26" fillId="9" borderId="9" xfId="5" applyFont="1" applyFill="1" applyBorder="1">
      <alignment vertical="center"/>
    </xf>
    <xf numFmtId="0" fontId="15" fillId="10" borderId="9" xfId="0" applyFont="1" applyFill="1" applyBorder="1"/>
    <xf numFmtId="0" fontId="15" fillId="0" borderId="0" xfId="0" applyFont="1" applyAlignment="1">
      <alignment wrapText="1"/>
    </xf>
    <xf numFmtId="38" fontId="15" fillId="9" borderId="9" xfId="3" applyFont="1" applyFill="1" applyBorder="1" applyProtection="1">
      <protection locked="0"/>
    </xf>
    <xf numFmtId="38" fontId="15" fillId="0" borderId="9" xfId="3" applyFont="1" applyBorder="1"/>
    <xf numFmtId="2" fontId="15" fillId="0" borderId="9" xfId="0" applyNumberFormat="1" applyFont="1" applyBorder="1"/>
    <xf numFmtId="0" fontId="15" fillId="0" borderId="0" xfId="0" applyFont="1" applyBorder="1"/>
    <xf numFmtId="0" fontId="30" fillId="2" borderId="2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15" fillId="0" borderId="9" xfId="0" applyFont="1" applyFill="1" applyBorder="1" applyProtection="1">
      <protection locked="0"/>
    </xf>
    <xf numFmtId="0" fontId="26" fillId="8" borderId="0" xfId="7" applyFont="1" applyFill="1" applyAlignment="1">
      <alignment vertical="center"/>
    </xf>
    <xf numFmtId="0" fontId="26" fillId="8" borderId="0" xfId="7" applyFont="1" applyFill="1">
      <alignment vertical="center"/>
    </xf>
    <xf numFmtId="0" fontId="26" fillId="8" borderId="4" xfId="7" applyFont="1" applyFill="1" applyBorder="1" applyAlignment="1">
      <alignment horizontal="right" vertical="center"/>
    </xf>
    <xf numFmtId="0" fontId="27" fillId="8" borderId="9" xfId="7" applyFont="1" applyFill="1" applyBorder="1">
      <alignment vertical="center"/>
    </xf>
    <xf numFmtId="0" fontId="26" fillId="8" borderId="9" xfId="7" applyFont="1" applyFill="1" applyBorder="1" applyAlignment="1">
      <alignment horizontal="center" vertical="center"/>
    </xf>
    <xf numFmtId="38" fontId="26" fillId="8" borderId="9" xfId="5" applyFont="1" applyFill="1" applyBorder="1">
      <alignment vertical="center"/>
    </xf>
    <xf numFmtId="38" fontId="26" fillId="9" borderId="9" xfId="5" applyFont="1" applyFill="1" applyBorder="1" applyProtection="1">
      <alignment vertical="center"/>
      <protection locked="0"/>
    </xf>
    <xf numFmtId="0" fontId="30" fillId="2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32" fillId="0" borderId="0" xfId="0" applyFont="1"/>
    <xf numFmtId="0" fontId="34" fillId="0" borderId="0" xfId="0" applyFont="1"/>
    <xf numFmtId="0" fontId="31" fillId="0" borderId="0" xfId="0" applyFont="1" applyBorder="1" applyAlignment="1">
      <alignment vertical="top" wrapText="1"/>
    </xf>
    <xf numFmtId="0" fontId="31" fillId="0" borderId="0" xfId="0" applyFont="1" applyBorder="1" applyAlignment="1">
      <alignment horizontal="right" vertical="top"/>
    </xf>
    <xf numFmtId="0" fontId="31" fillId="0" borderId="0" xfId="0" applyFont="1" applyBorder="1" applyAlignment="1">
      <alignment vertical="center" wrapText="1"/>
    </xf>
    <xf numFmtId="0" fontId="35" fillId="8" borderId="9" xfId="7" applyFont="1" applyFill="1" applyBorder="1" applyAlignment="1">
      <alignment vertical="center" wrapText="1"/>
    </xf>
    <xf numFmtId="40" fontId="25" fillId="8" borderId="9" xfId="5" applyNumberFormat="1" applyFont="1" applyFill="1" applyBorder="1">
      <alignment vertical="center"/>
    </xf>
    <xf numFmtId="40" fontId="25" fillId="8" borderId="11" xfId="5" applyNumberFormat="1" applyFont="1" applyFill="1" applyBorder="1">
      <alignment vertical="center"/>
    </xf>
    <xf numFmtId="38" fontId="25" fillId="8" borderId="11" xfId="5" applyFont="1" applyFill="1" applyBorder="1">
      <alignment vertical="center"/>
    </xf>
    <xf numFmtId="0" fontId="36" fillId="8" borderId="35" xfId="7" applyFont="1" applyFill="1" applyBorder="1">
      <alignment vertical="center"/>
    </xf>
    <xf numFmtId="38" fontId="25" fillId="8" borderId="36" xfId="5" applyFont="1" applyFill="1" applyBorder="1">
      <alignment vertical="center"/>
    </xf>
    <xf numFmtId="38" fontId="25" fillId="8" borderId="37" xfId="5" applyFont="1" applyFill="1" applyBorder="1">
      <alignment vertical="center"/>
    </xf>
    <xf numFmtId="38" fontId="6" fillId="0" borderId="9" xfId="3" applyFont="1" applyFill="1" applyBorder="1" applyProtection="1">
      <protection locked="0"/>
    </xf>
    <xf numFmtId="40" fontId="25" fillId="8" borderId="9" xfId="3" applyNumberFormat="1" applyFont="1" applyFill="1" applyBorder="1" applyAlignment="1">
      <alignment vertical="center"/>
    </xf>
    <xf numFmtId="40" fontId="25" fillId="8" borderId="11" xfId="3" applyNumberFormat="1" applyFont="1" applyFill="1" applyBorder="1" applyAlignment="1">
      <alignment vertical="center"/>
    </xf>
    <xf numFmtId="0" fontId="35" fillId="8" borderId="9" xfId="7" applyFont="1" applyFill="1" applyBorder="1" applyAlignment="1">
      <alignment horizontal="center" vertical="center"/>
    </xf>
    <xf numFmtId="38" fontId="3" fillId="0" borderId="9" xfId="3" applyFont="1" applyFill="1" applyBorder="1" applyProtection="1"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0" fontId="3" fillId="3" borderId="13" xfId="0" applyFont="1" applyFill="1" applyBorder="1" applyAlignment="1" applyProtection="1">
      <alignment horizontal="left" vertical="center" wrapText="1"/>
      <protection locked="0"/>
    </xf>
    <xf numFmtId="0" fontId="3" fillId="8" borderId="48" xfId="9" applyFont="1" applyFill="1" applyBorder="1">
      <alignment vertical="center"/>
    </xf>
    <xf numFmtId="0" fontId="4" fillId="0" borderId="0" xfId="0" applyFont="1" applyBorder="1" applyAlignment="1">
      <alignment horizontal="right" vertical="top"/>
    </xf>
    <xf numFmtId="0" fontId="6" fillId="7" borderId="0" xfId="0" applyFont="1" applyFill="1" applyProtection="1">
      <protection locked="0"/>
    </xf>
    <xf numFmtId="0" fontId="3" fillId="3" borderId="12" xfId="0" applyFont="1" applyFill="1" applyBorder="1" applyAlignment="1" applyProtection="1">
      <alignment horizontal="left" vertical="center"/>
      <protection locked="0"/>
    </xf>
    <xf numFmtId="0" fontId="6" fillId="0" borderId="9" xfId="0" applyFont="1" applyBorder="1"/>
    <xf numFmtId="9" fontId="6" fillId="0" borderId="9" xfId="2" applyFont="1" applyBorder="1"/>
    <xf numFmtId="9" fontId="6" fillId="0" borderId="0" xfId="2" applyFont="1" applyBorder="1"/>
    <xf numFmtId="38" fontId="6" fillId="0" borderId="9" xfId="4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6" fillId="0" borderId="10" xfId="0" applyFont="1" applyBorder="1"/>
    <xf numFmtId="0" fontId="6" fillId="0" borderId="9" xfId="0" applyFont="1" applyBorder="1" applyAlignment="1">
      <alignment horizontal="center"/>
    </xf>
    <xf numFmtId="38" fontId="6" fillId="0" borderId="0" xfId="4" applyFont="1"/>
    <xf numFmtId="177" fontId="6" fillId="0" borderId="9" xfId="0" applyNumberFormat="1" applyFont="1" applyBorder="1" applyAlignment="1">
      <alignment vertical="center" wrapText="1"/>
    </xf>
    <xf numFmtId="38" fontId="37" fillId="0" borderId="9" xfId="4" applyFont="1" applyFill="1" applyBorder="1" applyAlignment="1">
      <alignment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/>
    <xf numFmtId="0" fontId="6" fillId="0" borderId="12" xfId="0" applyFont="1" applyBorder="1"/>
    <xf numFmtId="0" fontId="38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5" xfId="0" applyFont="1" applyBorder="1"/>
    <xf numFmtId="177" fontId="6" fillId="0" borderId="0" xfId="0" applyNumberFormat="1" applyFont="1" applyBorder="1" applyAlignment="1">
      <alignment vertical="center" wrapText="1"/>
    </xf>
    <xf numFmtId="38" fontId="37" fillId="0" borderId="0" xfId="4" applyFont="1" applyFill="1" applyBorder="1" applyAlignment="1">
      <alignment vertical="center"/>
    </xf>
    <xf numFmtId="0" fontId="6" fillId="0" borderId="1" xfId="0" applyFont="1" applyFill="1" applyBorder="1" applyProtection="1">
      <protection locked="0"/>
    </xf>
    <xf numFmtId="0" fontId="6" fillId="0" borderId="2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6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15" fillId="0" borderId="0" xfId="0" applyFont="1" applyBorder="1" applyAlignment="1">
      <alignment horizontal="right"/>
    </xf>
    <xf numFmtId="0" fontId="0" fillId="0" borderId="9" xfId="0" applyFont="1" applyBorder="1"/>
    <xf numFmtId="9" fontId="6" fillId="0" borderId="0" xfId="1" applyFont="1" applyBorder="1"/>
    <xf numFmtId="0" fontId="6" fillId="0" borderId="0" xfId="8" applyFont="1">
      <alignment vertical="center"/>
    </xf>
    <xf numFmtId="0" fontId="3" fillId="0" borderId="0" xfId="8" applyFont="1">
      <alignment vertical="center"/>
    </xf>
    <xf numFmtId="0" fontId="3" fillId="8" borderId="0" xfId="9" applyFont="1" applyFill="1" applyBorder="1" applyAlignment="1">
      <alignment vertical="top"/>
    </xf>
    <xf numFmtId="0" fontId="3" fillId="0" borderId="0" xfId="8" applyFont="1" applyBorder="1">
      <alignment vertical="center"/>
    </xf>
    <xf numFmtId="0" fontId="0" fillId="0" borderId="0" xfId="9" applyFont="1" applyBorder="1">
      <alignment vertical="center"/>
    </xf>
    <xf numFmtId="180" fontId="6" fillId="0" borderId="0" xfId="8" applyNumberFormat="1" applyFont="1">
      <alignment vertical="center"/>
    </xf>
    <xf numFmtId="0" fontId="6" fillId="0" borderId="16" xfId="8" applyFont="1" applyBorder="1">
      <alignment vertical="center"/>
    </xf>
    <xf numFmtId="180" fontId="6" fillId="0" borderId="16" xfId="8" applyNumberFormat="1" applyFont="1" applyBorder="1">
      <alignment vertical="center"/>
    </xf>
    <xf numFmtId="180" fontId="6" fillId="0" borderId="16" xfId="8" applyNumberFormat="1" applyFont="1" applyBorder="1" applyAlignment="1">
      <alignment horizontal="right" vertical="center"/>
    </xf>
    <xf numFmtId="0" fontId="6" fillId="5" borderId="26" xfId="8" applyFont="1" applyFill="1" applyBorder="1" applyProtection="1">
      <alignment vertical="center"/>
      <protection locked="0"/>
    </xf>
    <xf numFmtId="0" fontId="6" fillId="0" borderId="16" xfId="8" applyFont="1" applyBorder="1" applyAlignment="1">
      <alignment vertical="top"/>
    </xf>
    <xf numFmtId="177" fontId="6" fillId="5" borderId="26" xfId="8" applyNumberFormat="1" applyFont="1" applyFill="1" applyBorder="1" applyProtection="1">
      <alignment vertical="center"/>
      <protection locked="0"/>
    </xf>
    <xf numFmtId="177" fontId="6" fillId="4" borderId="16" xfId="8" applyNumberFormat="1" applyFont="1" applyFill="1" applyBorder="1">
      <alignment vertical="center"/>
    </xf>
    <xf numFmtId="0" fontId="6" fillId="4" borderId="16" xfId="8" applyFont="1" applyFill="1" applyBorder="1">
      <alignment vertical="center"/>
    </xf>
    <xf numFmtId="181" fontId="6" fillId="5" borderId="26" xfId="8" applyNumberFormat="1" applyFont="1" applyFill="1" applyBorder="1" applyProtection="1">
      <alignment vertical="center"/>
      <protection locked="0"/>
    </xf>
    <xf numFmtId="0" fontId="6" fillId="3" borderId="16" xfId="8" applyFont="1" applyFill="1" applyBorder="1">
      <alignment vertical="center"/>
    </xf>
    <xf numFmtId="178" fontId="6" fillId="4" borderId="16" xfId="8" applyNumberFormat="1" applyFont="1" applyFill="1" applyBorder="1">
      <alignment vertical="center"/>
    </xf>
    <xf numFmtId="178" fontId="40" fillId="0" borderId="16" xfId="8" applyNumberFormat="1" applyFont="1" applyBorder="1">
      <alignment vertical="center"/>
    </xf>
    <xf numFmtId="178" fontId="41" fillId="0" borderId="16" xfId="8" applyNumberFormat="1" applyFont="1" applyBorder="1">
      <alignment vertical="center"/>
    </xf>
    <xf numFmtId="0" fontId="6" fillId="0" borderId="16" xfId="8" applyFont="1" applyFill="1" applyBorder="1">
      <alignment vertical="center"/>
    </xf>
    <xf numFmtId="0" fontId="42" fillId="0" borderId="16" xfId="8" applyFont="1" applyBorder="1">
      <alignment vertical="center"/>
    </xf>
    <xf numFmtId="180" fontId="6" fillId="4" borderId="16" xfId="8" applyNumberFormat="1" applyFont="1" applyFill="1" applyBorder="1">
      <alignment vertical="center"/>
    </xf>
    <xf numFmtId="178" fontId="6" fillId="0" borderId="16" xfId="8" applyNumberFormat="1" applyFont="1" applyBorder="1">
      <alignment vertical="center"/>
    </xf>
    <xf numFmtId="0" fontId="6" fillId="0" borderId="16" xfId="8" applyFont="1" applyBorder="1" applyAlignment="1">
      <alignment horizontal="right" vertical="center"/>
    </xf>
    <xf numFmtId="178" fontId="6" fillId="0" borderId="16" xfId="8" applyNumberFormat="1" applyFont="1" applyFill="1" applyBorder="1">
      <alignment vertical="center"/>
    </xf>
    <xf numFmtId="180" fontId="6" fillId="0" borderId="16" xfId="8" applyNumberFormat="1" applyFont="1" applyFill="1" applyBorder="1">
      <alignment vertical="center"/>
    </xf>
    <xf numFmtId="38" fontId="6" fillId="0" borderId="16" xfId="3" applyFont="1" applyBorder="1" applyAlignment="1">
      <alignment vertical="center"/>
    </xf>
    <xf numFmtId="181" fontId="6" fillId="0" borderId="16" xfId="8" applyNumberFormat="1" applyFont="1" applyBorder="1">
      <alignment vertical="center"/>
    </xf>
    <xf numFmtId="183" fontId="6" fillId="0" borderId="0" xfId="8" applyNumberFormat="1" applyFont="1">
      <alignment vertical="center"/>
    </xf>
    <xf numFmtId="38" fontId="41" fillId="0" borderId="16" xfId="6" applyFont="1" applyBorder="1">
      <alignment vertical="center"/>
    </xf>
    <xf numFmtId="0" fontId="42" fillId="0" borderId="16" xfId="8" applyFont="1" applyFill="1" applyBorder="1">
      <alignment vertical="center"/>
    </xf>
    <xf numFmtId="0" fontId="6" fillId="0" borderId="24" xfId="8" applyFont="1" applyFill="1" applyBorder="1">
      <alignment vertical="center"/>
    </xf>
    <xf numFmtId="0" fontId="43" fillId="0" borderId="16" xfId="8" applyFont="1" applyFill="1" applyBorder="1">
      <alignment vertical="center"/>
    </xf>
    <xf numFmtId="0" fontId="6" fillId="0" borderId="31" xfId="8" applyFont="1" applyFill="1" applyBorder="1">
      <alignment vertical="center"/>
    </xf>
    <xf numFmtId="177" fontId="6" fillId="0" borderId="42" xfId="8" applyNumberFormat="1" applyFont="1" applyFill="1" applyBorder="1">
      <alignment vertical="center"/>
    </xf>
    <xf numFmtId="0" fontId="6" fillId="0" borderId="17" xfId="8" applyFont="1" applyFill="1" applyBorder="1">
      <alignment vertical="center"/>
    </xf>
    <xf numFmtId="38" fontId="40" fillId="0" borderId="16" xfId="6" applyFont="1" applyFill="1" applyBorder="1">
      <alignment vertical="center"/>
    </xf>
    <xf numFmtId="0" fontId="6" fillId="0" borderId="25" xfId="8" applyFont="1" applyBorder="1">
      <alignment vertical="center"/>
    </xf>
    <xf numFmtId="0" fontId="6" fillId="0" borderId="24" xfId="8" applyFont="1" applyBorder="1">
      <alignment vertical="center"/>
    </xf>
    <xf numFmtId="0" fontId="6" fillId="0" borderId="31" xfId="8" applyFont="1" applyBorder="1">
      <alignment vertical="center"/>
    </xf>
    <xf numFmtId="180" fontId="41" fillId="0" borderId="16" xfId="8" applyNumberFormat="1" applyFont="1" applyBorder="1">
      <alignment vertical="center"/>
    </xf>
    <xf numFmtId="0" fontId="43" fillId="0" borderId="16" xfId="8" applyFont="1" applyBorder="1">
      <alignment vertical="center"/>
    </xf>
    <xf numFmtId="180" fontId="40" fillId="0" borderId="16" xfId="8" applyNumberFormat="1" applyFont="1" applyBorder="1">
      <alignment vertical="center"/>
    </xf>
    <xf numFmtId="0" fontId="6" fillId="0" borderId="30" xfId="8" applyFont="1" applyBorder="1">
      <alignment vertical="center"/>
    </xf>
    <xf numFmtId="180" fontId="6" fillId="4" borderId="33" xfId="8" applyNumberFormat="1" applyFont="1" applyFill="1" applyBorder="1">
      <alignment vertical="center"/>
    </xf>
    <xf numFmtId="0" fontId="6" fillId="0" borderId="17" xfId="8" applyFont="1" applyBorder="1">
      <alignment vertical="center"/>
    </xf>
    <xf numFmtId="0" fontId="6" fillId="0" borderId="30" xfId="8" applyFont="1" applyBorder="1" applyAlignment="1">
      <alignment horizontal="right" vertical="center"/>
    </xf>
    <xf numFmtId="180" fontId="6" fillId="4" borderId="28" xfId="8" applyNumberFormat="1" applyFont="1" applyFill="1" applyBorder="1">
      <alignment vertical="center"/>
    </xf>
    <xf numFmtId="180" fontId="41" fillId="4" borderId="16" xfId="8" applyNumberFormat="1" applyFont="1" applyFill="1" applyBorder="1">
      <alignment vertical="center"/>
    </xf>
    <xf numFmtId="180" fontId="44" fillId="4" borderId="16" xfId="8" applyNumberFormat="1" applyFont="1" applyFill="1" applyBorder="1">
      <alignment vertical="center"/>
    </xf>
    <xf numFmtId="180" fontId="6" fillId="4" borderId="22" xfId="8" applyNumberFormat="1" applyFont="1" applyFill="1" applyBorder="1">
      <alignment vertical="center"/>
    </xf>
    <xf numFmtId="180" fontId="45" fillId="4" borderId="19" xfId="8" applyNumberFormat="1" applyFont="1" applyFill="1" applyBorder="1">
      <alignment vertical="center"/>
    </xf>
    <xf numFmtId="0" fontId="6" fillId="0" borderId="0" xfId="8" applyFont="1" applyBorder="1" applyAlignment="1">
      <alignment horizontal="right" vertical="center"/>
    </xf>
    <xf numFmtId="180" fontId="45" fillId="0" borderId="38" xfId="8" applyNumberFormat="1" applyFont="1" applyFill="1" applyBorder="1">
      <alignment vertical="center"/>
    </xf>
    <xf numFmtId="0" fontId="6" fillId="0" borderId="38" xfId="8" applyFont="1" applyBorder="1">
      <alignment vertical="center"/>
    </xf>
    <xf numFmtId="0" fontId="6" fillId="0" borderId="0" xfId="8" applyFont="1" applyBorder="1">
      <alignment vertical="center"/>
    </xf>
    <xf numFmtId="0" fontId="15" fillId="8" borderId="0" xfId="9" applyFont="1" applyFill="1">
      <alignment vertical="center"/>
    </xf>
    <xf numFmtId="0" fontId="46" fillId="0" borderId="0" xfId="0" applyFont="1" applyAlignment="1">
      <alignment horizontal="right" vertical="center"/>
    </xf>
    <xf numFmtId="0" fontId="3" fillId="3" borderId="12" xfId="0" applyFont="1" applyFill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0" fontId="3" fillId="3" borderId="13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3" fillId="7" borderId="0" xfId="0" applyFont="1" applyFill="1" applyBorder="1" applyAlignment="1" applyProtection="1">
      <alignment horizontal="left"/>
      <protection locked="0"/>
    </xf>
    <xf numFmtId="0" fontId="3" fillId="7" borderId="5" xfId="0" applyFont="1" applyFill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39" fillId="6" borderId="4" xfId="0" quotePrefix="1" applyFont="1" applyFill="1" applyBorder="1" applyAlignment="1" applyProtection="1">
      <alignment horizontal="left" vertical="top" wrapText="1"/>
      <protection locked="0"/>
    </xf>
    <xf numFmtId="0" fontId="39" fillId="6" borderId="0" xfId="0" applyFont="1" applyFill="1" applyBorder="1" applyAlignment="1" applyProtection="1">
      <alignment horizontal="left" vertical="top" wrapText="1"/>
      <protection locked="0"/>
    </xf>
    <xf numFmtId="0" fontId="39" fillId="6" borderId="5" xfId="0" applyFont="1" applyFill="1" applyBorder="1" applyAlignment="1" applyProtection="1">
      <alignment horizontal="left" vertical="top" wrapText="1"/>
      <protection locked="0"/>
    </xf>
    <xf numFmtId="0" fontId="39" fillId="6" borderId="4" xfId="0" applyFont="1" applyFill="1" applyBorder="1" applyAlignment="1" applyProtection="1">
      <alignment horizontal="left" vertical="top" wrapText="1"/>
      <protection locked="0"/>
    </xf>
    <xf numFmtId="0" fontId="39" fillId="6" borderId="6" xfId="0" applyFont="1" applyFill="1" applyBorder="1" applyAlignment="1" applyProtection="1">
      <alignment horizontal="left" vertical="top" wrapText="1"/>
      <protection locked="0"/>
    </xf>
    <xf numFmtId="0" fontId="39" fillId="6" borderId="7" xfId="0" applyFont="1" applyFill="1" applyBorder="1" applyAlignment="1" applyProtection="1">
      <alignment horizontal="left" vertical="top" wrapText="1"/>
      <protection locked="0"/>
    </xf>
    <xf numFmtId="0" fontId="39" fillId="6" borderId="8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18" fillId="0" borderId="0" xfId="0" applyFont="1" applyBorder="1" applyAlignment="1">
      <alignment vertical="top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176" fontId="3" fillId="3" borderId="0" xfId="0" applyNumberFormat="1" applyFont="1" applyFill="1" applyBorder="1" applyAlignment="1" applyProtection="1">
      <alignment horizontal="left" vertical="center"/>
      <protection locked="0"/>
    </xf>
    <xf numFmtId="176" fontId="3" fillId="3" borderId="5" xfId="0" applyNumberFormat="1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176" fontId="3" fillId="7" borderId="0" xfId="0" applyNumberFormat="1" applyFont="1" applyFill="1" applyBorder="1" applyAlignment="1" applyProtection="1">
      <alignment horizontal="left" vertical="center"/>
      <protection locked="0"/>
    </xf>
    <xf numFmtId="176" fontId="3" fillId="7" borderId="5" xfId="0" applyNumberFormat="1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vertical="top" wrapText="1"/>
    </xf>
    <xf numFmtId="0" fontId="6" fillId="0" borderId="31" xfId="8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3" fillId="8" borderId="44" xfId="9" applyFont="1" applyFill="1" applyBorder="1" applyAlignment="1">
      <alignment horizontal="right" vertical="top" wrapText="1"/>
    </xf>
    <xf numFmtId="0" fontId="3" fillId="0" borderId="45" xfId="0" applyFont="1" applyBorder="1" applyAlignment="1">
      <alignment horizontal="right" vertical="top" wrapText="1"/>
    </xf>
    <xf numFmtId="0" fontId="3" fillId="0" borderId="46" xfId="0" applyFont="1" applyBorder="1" applyAlignment="1">
      <alignment horizontal="right" vertical="top" wrapText="1"/>
    </xf>
    <xf numFmtId="0" fontId="3" fillId="8" borderId="31" xfId="9" applyFont="1" applyFill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8" borderId="31" xfId="9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8" borderId="31" xfId="9" applyFont="1" applyFill="1" applyBorder="1" applyAlignment="1">
      <alignment horizontal="right" vertical="center" wrapText="1"/>
    </xf>
    <xf numFmtId="0" fontId="3" fillId="8" borderId="17" xfId="9" applyFont="1" applyFill="1" applyBorder="1" applyAlignment="1">
      <alignment horizontal="right" vertical="center" wrapText="1"/>
    </xf>
    <xf numFmtId="0" fontId="3" fillId="8" borderId="31" xfId="9" applyFont="1" applyFill="1" applyBorder="1" applyAlignment="1">
      <alignment horizontal="center" vertical="center" wrapText="1"/>
    </xf>
    <xf numFmtId="0" fontId="3" fillId="8" borderId="47" xfId="9" applyFont="1" applyFill="1" applyBorder="1" applyAlignment="1">
      <alignment horizontal="center" vertical="center" wrapText="1"/>
    </xf>
    <xf numFmtId="0" fontId="3" fillId="8" borderId="17" xfId="9" applyFont="1" applyFill="1" applyBorder="1" applyAlignment="1">
      <alignment horizontal="center" vertical="center" wrapText="1"/>
    </xf>
    <xf numFmtId="182" fontId="3" fillId="3" borderId="0" xfId="0" applyNumberFormat="1" applyFont="1" applyFill="1" applyBorder="1" applyAlignment="1" applyProtection="1">
      <alignment horizontal="left" vertical="center"/>
      <protection locked="0"/>
    </xf>
    <xf numFmtId="0" fontId="3" fillId="7" borderId="0" xfId="0" applyFont="1" applyFill="1" applyAlignment="1" applyProtection="1">
      <alignment horizontal="left"/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2" fillId="0" borderId="4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30" fillId="2" borderId="2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27" fillId="0" borderId="0" xfId="0" applyFont="1" applyFill="1" applyBorder="1" applyAlignment="1">
      <alignment vertical="top" wrapText="1"/>
    </xf>
    <xf numFmtId="0" fontId="27" fillId="0" borderId="4" xfId="0" applyFont="1" applyBorder="1" applyAlignment="1">
      <alignment vertical="top" wrapText="1"/>
    </xf>
    <xf numFmtId="0" fontId="32" fillId="0" borderId="0" xfId="0" applyFont="1" applyBorder="1" applyAlignment="1">
      <alignment vertical="top" wrapText="1"/>
    </xf>
  </cellXfs>
  <cellStyles count="10">
    <cellStyle name="パーセント" xfId="1" builtinId="5"/>
    <cellStyle name="パーセント 2" xfId="2"/>
    <cellStyle name="桁区切り" xfId="3" builtinId="6"/>
    <cellStyle name="桁区切り 2" xfId="4"/>
    <cellStyle name="桁区切り 3" xfId="5"/>
    <cellStyle name="桁区切り 4" xfId="6"/>
    <cellStyle name="標準" xfId="0" builtinId="0"/>
    <cellStyle name="標準 2" xfId="7"/>
    <cellStyle name="標準 3" xfId="8"/>
    <cellStyle name="標準 4" xfId="9"/>
  </cellStyles>
  <dxfs count="12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9" defaultPivotStyle="PivotStyleLight16"/>
  <colors>
    <mruColors>
      <color rgb="FF99CCFF"/>
      <color rgb="FFCC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027027027027046E-2"/>
          <c:y val="7.4074967146112419E-2"/>
          <c:w val="0.93918918918918914"/>
          <c:h val="0.8765537778956630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Result_office!$P$16</c:f>
              <c:strCache>
                <c:ptCount val="1"/>
                <c:pt idx="0">
                  <c:v>Red star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20"/>
          </c:pictureOptions>
          <c:cat>
            <c:strLit>
              <c:ptCount val="1"/>
              <c:pt idx="0">
                <c:v>Rank(red star)</c:v>
              </c:pt>
            </c:strLit>
          </c:cat>
          <c:val>
            <c:numRef>
              <c:f>Result_office!$P$17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1"/>
          <c:order val="1"/>
          <c:tx>
            <c:strRef>
              <c:f>Result_office!$Q$16</c:f>
              <c:strCache>
                <c:ptCount val="1"/>
                <c:pt idx="0">
                  <c:v>stars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20"/>
          </c:pictureOptions>
          <c:cat>
            <c:strLit>
              <c:ptCount val="1"/>
              <c:pt idx="0">
                <c:v>Rank(red star)</c:v>
              </c:pt>
            </c:strLit>
          </c:cat>
          <c:val>
            <c:numRef>
              <c:f>Result_office!$Q$17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52300288"/>
        <c:axId val="267461376"/>
      </c:barChart>
      <c:catAx>
        <c:axId val="2523002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67461376"/>
        <c:crosses val="autoZero"/>
        <c:auto val="1"/>
        <c:lblAlgn val="ctr"/>
        <c:lblOffset val="100"/>
        <c:noMultiLvlLbl val="0"/>
      </c:catAx>
      <c:valAx>
        <c:axId val="2674613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523002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Degree of adequacy per category</a:t>
            </a:r>
            <a:endParaRPr lang="ja-JP" b="1"/>
          </a:p>
        </c:rich>
      </c:tx>
      <c:layout>
        <c:manualLayout>
          <c:xMode val="edge"/>
          <c:yMode val="edge"/>
          <c:x val="0.32276125058835731"/>
          <c:y val="1.96629213483146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914917300084694"/>
          <c:y val="0.21629213483146087"/>
          <c:w val="0.38297900760101616"/>
          <c:h val="0.7078651685393258"/>
        </c:manualLayout>
      </c:layout>
      <c:radarChart>
        <c:radarStyle val="marker"/>
        <c:varyColors val="0"/>
        <c:ser>
          <c:idx val="0"/>
          <c:order val="0"/>
          <c:tx>
            <c:strRef>
              <c:f>Result_office!$Q$7</c:f>
              <c:strCache>
                <c:ptCount val="1"/>
                <c:pt idx="0">
                  <c:v>adequacy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Result_office!$P$8:$P$12</c:f>
              <c:strCache>
                <c:ptCount val="5"/>
                <c:pt idx="0">
                  <c:v>1. Energy Use/GHG Emissions</c:v>
                </c:pt>
                <c:pt idx="1">
                  <c:v>2. Water Use</c:v>
                </c:pt>
                <c:pt idx="2">
                  <c:v>3. Materials/Safety</c:v>
                </c:pt>
                <c:pt idx="3">
                  <c:v>4. Biodiversity/Land Use</c:v>
                </c:pt>
                <c:pt idx="4">
                  <c:v>5. Indoor Environment</c:v>
                </c:pt>
              </c:strCache>
            </c:strRef>
          </c:cat>
          <c:val>
            <c:numRef>
              <c:f>Result_office!$Q$8:$Q$12</c:f>
              <c:numCache>
                <c:formatCode>0%</c:formatCode>
                <c:ptCount val="5"/>
                <c:pt idx="0">
                  <c:v>0.80555555555555558</c:v>
                </c:pt>
                <c:pt idx="1">
                  <c:v>0.7</c:v>
                </c:pt>
                <c:pt idx="2">
                  <c:v>0.75</c:v>
                </c:pt>
                <c:pt idx="3">
                  <c:v>0.7</c:v>
                </c:pt>
                <c:pt idx="4">
                  <c:v>0.75555555555555542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883648"/>
        <c:axId val="225885184"/>
      </c:radarChart>
      <c:catAx>
        <c:axId val="225883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ja-JP"/>
          </a:p>
        </c:txPr>
        <c:crossAx val="225885184"/>
        <c:crosses val="autoZero"/>
        <c:auto val="0"/>
        <c:lblAlgn val="ctr"/>
        <c:lblOffset val="100"/>
        <c:noMultiLvlLbl val="0"/>
      </c:catAx>
      <c:valAx>
        <c:axId val="22588518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2588364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Result_office!$Q$23</c:f>
          <c:strCache>
            <c:ptCount val="1"/>
            <c:pt idx="0">
              <c:v>Gross floor area &gt;=30,000m2</c:v>
            </c:pt>
          </c:strCache>
        </c:strRef>
      </c:tx>
      <c:layout>
        <c:manualLayout>
          <c:xMode val="edge"/>
          <c:yMode val="edge"/>
          <c:x val="0.26773702368164898"/>
          <c:y val="3.3766293190804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49016641452346"/>
          <c:y val="0.11948067101343222"/>
          <c:w val="0.86233043864978343"/>
          <c:h val="0.651948878790684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Result_office!$Q$23</c:f>
              <c:strCache>
                <c:ptCount val="1"/>
                <c:pt idx="0">
                  <c:v>Gross floor area &gt;=30,000m2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Result_office!$P$24:$P$51</c:f>
              <c:numCache>
                <c:formatCode>#,##0_);[Red]\(#,##0\)</c:formatCode>
                <c:ptCount val="28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  <c:pt idx="16">
                  <c:v>3200</c:v>
                </c:pt>
                <c:pt idx="17">
                  <c:v>3400</c:v>
                </c:pt>
                <c:pt idx="18">
                  <c:v>3600</c:v>
                </c:pt>
                <c:pt idx="19">
                  <c:v>3800</c:v>
                </c:pt>
                <c:pt idx="20">
                  <c:v>4000</c:v>
                </c:pt>
                <c:pt idx="21">
                  <c:v>4200</c:v>
                </c:pt>
                <c:pt idx="22">
                  <c:v>4400</c:v>
                </c:pt>
                <c:pt idx="23">
                  <c:v>4600</c:v>
                </c:pt>
                <c:pt idx="24">
                  <c:v>4800</c:v>
                </c:pt>
                <c:pt idx="25">
                  <c:v>5000</c:v>
                </c:pt>
                <c:pt idx="26">
                  <c:v>5200</c:v>
                </c:pt>
                <c:pt idx="27">
                  <c:v>5400</c:v>
                </c:pt>
              </c:numCache>
            </c:numRef>
          </c:cat>
          <c:val>
            <c:numRef>
              <c:f>Result_office!$Q$24:$Q$51</c:f>
              <c:numCache>
                <c:formatCode>General</c:formatCode>
                <c:ptCount val="28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8</c:v>
                </c:pt>
                <c:pt idx="6">
                  <c:v>12</c:v>
                </c:pt>
                <c:pt idx="7">
                  <c:v>13</c:v>
                </c:pt>
                <c:pt idx="8">
                  <c:v>21</c:v>
                </c:pt>
                <c:pt idx="9">
                  <c:v>32</c:v>
                </c:pt>
                <c:pt idx="10">
                  <c:v>38</c:v>
                </c:pt>
                <c:pt idx="11">
                  <c:v>31</c:v>
                </c:pt>
                <c:pt idx="12">
                  <c:v>27</c:v>
                </c:pt>
                <c:pt idx="13">
                  <c:v>17</c:v>
                </c:pt>
                <c:pt idx="14">
                  <c:v>17</c:v>
                </c:pt>
                <c:pt idx="15">
                  <c:v>6</c:v>
                </c:pt>
                <c:pt idx="16">
                  <c:v>7</c:v>
                </c:pt>
                <c:pt idx="17">
                  <c:v>11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2"/>
          <c:order val="1"/>
          <c:tx>
            <c:strRef>
              <c:f>Result_office!$R$23</c:f>
              <c:strCache>
                <c:ptCount val="1"/>
                <c:pt idx="0">
                  <c:v>subject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Result_office!$P$24:$P$51</c:f>
              <c:numCache>
                <c:formatCode>#,##0_);[Red]\(#,##0\)</c:formatCode>
                <c:ptCount val="28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  <c:pt idx="16">
                  <c:v>3200</c:v>
                </c:pt>
                <c:pt idx="17">
                  <c:v>3400</c:v>
                </c:pt>
                <c:pt idx="18">
                  <c:v>3600</c:v>
                </c:pt>
                <c:pt idx="19">
                  <c:v>3800</c:v>
                </c:pt>
                <c:pt idx="20">
                  <c:v>4000</c:v>
                </c:pt>
                <c:pt idx="21">
                  <c:v>4200</c:v>
                </c:pt>
                <c:pt idx="22">
                  <c:v>4400</c:v>
                </c:pt>
                <c:pt idx="23">
                  <c:v>4600</c:v>
                </c:pt>
                <c:pt idx="24">
                  <c:v>4800</c:v>
                </c:pt>
                <c:pt idx="25">
                  <c:v>5000</c:v>
                </c:pt>
                <c:pt idx="26">
                  <c:v>5200</c:v>
                </c:pt>
                <c:pt idx="27">
                  <c:v>5400</c:v>
                </c:pt>
              </c:numCache>
            </c:numRef>
          </c:cat>
          <c:val>
            <c:numRef>
              <c:f>Result_office!$R$24:$R$51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25893760"/>
        <c:axId val="226326016"/>
      </c:barChart>
      <c:catAx>
        <c:axId val="225893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Primary energy consumption intensity </a:t>
                </a:r>
                <a:r>
                  <a:rPr lang="ja-JP"/>
                  <a:t>[</a:t>
                </a:r>
                <a:r>
                  <a:rPr lang="en-US"/>
                  <a:t>measured value</a:t>
                </a:r>
                <a:r>
                  <a:rPr lang="ja-JP"/>
                  <a:t>](MJ/</a:t>
                </a:r>
                <a:r>
                  <a:rPr lang="en-US"/>
                  <a:t>m</a:t>
                </a:r>
                <a:r>
                  <a:rPr lang="en-US" baseline="30000"/>
                  <a:t>2</a:t>
                </a:r>
                <a:r>
                  <a:rPr lang="en-US"/>
                  <a:t>-yr)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23322516010666736"/>
              <c:y val="0.916884097722385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ja-JP"/>
          </a:p>
        </c:txPr>
        <c:crossAx val="22632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326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buildings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2.5906822161601964E-2"/>
              <c:y val="0.355844701230527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258937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All Building</a:t>
            </a:r>
          </a:p>
        </c:rich>
      </c:tx>
      <c:layout>
        <c:manualLayout>
          <c:xMode val="edge"/>
          <c:yMode val="edge"/>
          <c:x val="0.45618571434226829"/>
          <c:y val="4.10960726683358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61956508830061"/>
          <c:y val="0.20054971957326317"/>
          <c:w val="0.86626572130972312"/>
          <c:h val="0.565934825097153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Result_office!$Q$55</c:f>
              <c:strCache>
                <c:ptCount val="1"/>
                <c:pt idx="0">
                  <c:v>Water consumption intensity [measured value] (L/m2/yr)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Result_office!$P$56:$P$82</c:f>
              <c:numCache>
                <c:formatCode>0_ </c:formatCode>
                <c:ptCount val="27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  <c:pt idx="16">
                  <c:v>3200</c:v>
                </c:pt>
                <c:pt idx="17">
                  <c:v>3400</c:v>
                </c:pt>
                <c:pt idx="18">
                  <c:v>3600</c:v>
                </c:pt>
                <c:pt idx="19">
                  <c:v>3800</c:v>
                </c:pt>
                <c:pt idx="20">
                  <c:v>4000</c:v>
                </c:pt>
                <c:pt idx="21">
                  <c:v>4200</c:v>
                </c:pt>
                <c:pt idx="22">
                  <c:v>4400</c:v>
                </c:pt>
                <c:pt idx="23">
                  <c:v>4600</c:v>
                </c:pt>
                <c:pt idx="24">
                  <c:v>4800</c:v>
                </c:pt>
                <c:pt idx="25">
                  <c:v>5000</c:v>
                </c:pt>
                <c:pt idx="26">
                  <c:v>5200</c:v>
                </c:pt>
              </c:numCache>
            </c:numRef>
          </c:cat>
          <c:val>
            <c:numRef>
              <c:f>Result_office!$Q$56:$Q$82</c:f>
              <c:numCache>
                <c:formatCode>#,##0_);[Red]\(#,##0\)</c:formatCode>
                <c:ptCount val="27"/>
                <c:pt idx="0">
                  <c:v>135</c:v>
                </c:pt>
                <c:pt idx="1">
                  <c:v>165</c:v>
                </c:pt>
                <c:pt idx="2">
                  <c:v>218</c:v>
                </c:pt>
                <c:pt idx="3">
                  <c:v>201</c:v>
                </c:pt>
                <c:pt idx="4">
                  <c:v>173</c:v>
                </c:pt>
                <c:pt idx="5">
                  <c:v>131</c:v>
                </c:pt>
                <c:pt idx="6">
                  <c:v>96</c:v>
                </c:pt>
                <c:pt idx="7">
                  <c:v>94</c:v>
                </c:pt>
                <c:pt idx="8">
                  <c:v>71</c:v>
                </c:pt>
                <c:pt idx="9">
                  <c:v>64</c:v>
                </c:pt>
                <c:pt idx="10">
                  <c:v>75</c:v>
                </c:pt>
                <c:pt idx="11">
                  <c:v>47</c:v>
                </c:pt>
                <c:pt idx="12">
                  <c:v>36</c:v>
                </c:pt>
                <c:pt idx="13">
                  <c:v>30</c:v>
                </c:pt>
                <c:pt idx="14">
                  <c:v>41</c:v>
                </c:pt>
                <c:pt idx="15">
                  <c:v>29</c:v>
                </c:pt>
                <c:pt idx="16">
                  <c:v>37</c:v>
                </c:pt>
                <c:pt idx="17">
                  <c:v>30</c:v>
                </c:pt>
                <c:pt idx="18">
                  <c:v>32</c:v>
                </c:pt>
                <c:pt idx="19">
                  <c:v>27</c:v>
                </c:pt>
                <c:pt idx="20">
                  <c:v>25</c:v>
                </c:pt>
                <c:pt idx="21">
                  <c:v>25</c:v>
                </c:pt>
                <c:pt idx="22">
                  <c:v>13</c:v>
                </c:pt>
                <c:pt idx="23">
                  <c:v>14</c:v>
                </c:pt>
                <c:pt idx="24">
                  <c:v>12</c:v>
                </c:pt>
                <c:pt idx="25">
                  <c:v>7</c:v>
                </c:pt>
                <c:pt idx="26">
                  <c:v>83</c:v>
                </c:pt>
              </c:numCache>
            </c:numRef>
          </c:val>
        </c:ser>
        <c:ser>
          <c:idx val="2"/>
          <c:order val="1"/>
          <c:tx>
            <c:strRef>
              <c:f>Result_office!$R$55</c:f>
              <c:strCache>
                <c:ptCount val="1"/>
                <c:pt idx="0">
                  <c:v>subject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Result_office!$P$56:$P$82</c:f>
              <c:numCache>
                <c:formatCode>0_ </c:formatCode>
                <c:ptCount val="27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  <c:pt idx="16">
                  <c:v>3200</c:v>
                </c:pt>
                <c:pt idx="17">
                  <c:v>3400</c:v>
                </c:pt>
                <c:pt idx="18">
                  <c:v>3600</c:v>
                </c:pt>
                <c:pt idx="19">
                  <c:v>3800</c:v>
                </c:pt>
                <c:pt idx="20">
                  <c:v>4000</c:v>
                </c:pt>
                <c:pt idx="21">
                  <c:v>4200</c:v>
                </c:pt>
                <c:pt idx="22">
                  <c:v>4400</c:v>
                </c:pt>
                <c:pt idx="23">
                  <c:v>4600</c:v>
                </c:pt>
                <c:pt idx="24">
                  <c:v>4800</c:v>
                </c:pt>
                <c:pt idx="25">
                  <c:v>5000</c:v>
                </c:pt>
                <c:pt idx="26">
                  <c:v>5200</c:v>
                </c:pt>
              </c:numCache>
            </c:numRef>
          </c:cat>
          <c:val>
            <c:numRef>
              <c:f>Result_office!$R$56:$R$82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26343168"/>
        <c:axId val="226349440"/>
      </c:barChart>
      <c:catAx>
        <c:axId val="226343168"/>
        <c:scaling>
          <c:orientation val="minMax"/>
        </c:scaling>
        <c:delete val="0"/>
        <c:axPos val="b"/>
        <c:title>
          <c:tx>
            <c:strRef>
              <c:f>Result_office!$Q$55</c:f>
              <c:strCache>
                <c:ptCount val="1"/>
                <c:pt idx="0">
                  <c:v>Water consumption intensity [measured value] (L/m2/yr)</c:v>
                </c:pt>
              </c:strCache>
            </c:strRef>
          </c:tx>
          <c:layout>
            <c:manualLayout>
              <c:xMode val="edge"/>
              <c:yMode val="edge"/>
              <c:x val="0.29403589318230416"/>
              <c:y val="0.8855680076036083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ja-JP"/>
          </a:p>
        </c:txPr>
        <c:crossAx val="22634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34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 algn="ctr" rtl="0">
                  <a:defRPr/>
                </a:pPr>
                <a:r>
                  <a:rPr lang="en-US"/>
                  <a:t>Number of buildings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2.577324893211878E-2"/>
              <c:y val="0.386301147840390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263431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027027027027029E-2"/>
          <c:y val="7.4074967146112392E-2"/>
          <c:w val="0.93918918918918914"/>
          <c:h val="0.876553777895663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Result_retail!$P$16</c:f>
              <c:strCache>
                <c:ptCount val="1"/>
                <c:pt idx="0">
                  <c:v>赤星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20"/>
          </c:pictureOptions>
          <c:cat>
            <c:strLit>
              <c:ptCount val="1"/>
              <c:pt idx="0">
                <c:v>Rank(red star)</c:v>
              </c:pt>
            </c:strLit>
          </c:cat>
          <c:val>
            <c:numRef>
              <c:f>Result_retail!$P$17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Result_retail!$Q$16</c:f>
              <c:strCache>
                <c:ptCount val="1"/>
                <c:pt idx="0">
                  <c:v>点星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20"/>
          </c:pictureOptions>
          <c:cat>
            <c:strLit>
              <c:ptCount val="1"/>
              <c:pt idx="0">
                <c:v>Rank(red star)</c:v>
              </c:pt>
            </c:strLit>
          </c:cat>
          <c:val>
            <c:numRef>
              <c:f>Result_retail!$Q$17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3897856"/>
        <c:axId val="243899392"/>
      </c:barChart>
      <c:catAx>
        <c:axId val="2438978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43899392"/>
        <c:crosses val="autoZero"/>
        <c:auto val="1"/>
        <c:lblAlgn val="ctr"/>
        <c:lblOffset val="100"/>
        <c:noMultiLvlLbl val="0"/>
      </c:catAx>
      <c:valAx>
        <c:axId val="2438993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438978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Degree of adequacy per category</a:t>
            </a:r>
            <a:endParaRPr lang="ja-JP" b="1"/>
          </a:p>
        </c:rich>
      </c:tx>
      <c:layout>
        <c:manualLayout>
          <c:xMode val="edge"/>
          <c:yMode val="edge"/>
          <c:x val="0.32276125058835731"/>
          <c:y val="1.96629213483146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914917300084672"/>
          <c:y val="0.21629213483146068"/>
          <c:w val="0.38297900760101605"/>
          <c:h val="0.7078651685393258"/>
        </c:manualLayout>
      </c:layout>
      <c:radarChart>
        <c:radarStyle val="marker"/>
        <c:varyColors val="0"/>
        <c:ser>
          <c:idx val="0"/>
          <c:order val="0"/>
          <c:tx>
            <c:strRef>
              <c:f>Result_retail!$Q$7</c:f>
              <c:strCache>
                <c:ptCount val="1"/>
                <c:pt idx="0">
                  <c:v>充足率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Result_retail!$P$8:$P$12</c:f>
              <c:strCache>
                <c:ptCount val="5"/>
                <c:pt idx="0">
                  <c:v>1. Energy Use/GHG Emissions</c:v>
                </c:pt>
                <c:pt idx="1">
                  <c:v>2. Water Use</c:v>
                </c:pt>
                <c:pt idx="2">
                  <c:v>3. Materials/Safety</c:v>
                </c:pt>
                <c:pt idx="3">
                  <c:v>4. Biodiversity/Land Use</c:v>
                </c:pt>
                <c:pt idx="4">
                  <c:v>5. Indoor Environment</c:v>
                </c:pt>
              </c:strCache>
            </c:strRef>
          </c:cat>
          <c:val>
            <c:numRef>
              <c:f>Result_retail!$Q$8:$Q$12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911296"/>
        <c:axId val="243917184"/>
      </c:radarChart>
      <c:catAx>
        <c:axId val="243911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ja-JP"/>
          </a:p>
        </c:txPr>
        <c:crossAx val="243917184"/>
        <c:crosses val="autoZero"/>
        <c:auto val="0"/>
        <c:lblAlgn val="ctr"/>
        <c:lblOffset val="100"/>
        <c:noMultiLvlLbl val="0"/>
      </c:catAx>
      <c:valAx>
        <c:axId val="24391718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391129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15</xdr:row>
      <xdr:rowOff>47625</xdr:rowOff>
    </xdr:from>
    <xdr:to>
      <xdr:col>8</xdr:col>
      <xdr:colOff>717176</xdr:colOff>
      <xdr:row>19</xdr:row>
      <xdr:rowOff>168088</xdr:rowOff>
    </xdr:to>
    <xdr:graphicFrame macro="">
      <xdr:nvGraphicFramePr>
        <xdr:cNvPr id="16822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9525</xdr:colOff>
      <xdr:row>1</xdr:row>
      <xdr:rowOff>28575</xdr:rowOff>
    </xdr:from>
    <xdr:to>
      <xdr:col>22</xdr:col>
      <xdr:colOff>2609850</xdr:colOff>
      <xdr:row>21</xdr:row>
      <xdr:rowOff>76200</xdr:rowOff>
    </xdr:to>
    <xdr:graphicFrame macro="">
      <xdr:nvGraphicFramePr>
        <xdr:cNvPr id="16822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9525</xdr:colOff>
      <xdr:row>22</xdr:row>
      <xdr:rowOff>9525</xdr:rowOff>
    </xdr:from>
    <xdr:to>
      <xdr:col>23</xdr:col>
      <xdr:colOff>0</xdr:colOff>
      <xdr:row>45</xdr:row>
      <xdr:rowOff>0</xdr:rowOff>
    </xdr:to>
    <xdr:graphicFrame macro="">
      <xdr:nvGraphicFramePr>
        <xdr:cNvPr id="168229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9525</xdr:colOff>
      <xdr:row>45</xdr:row>
      <xdr:rowOff>161925</xdr:rowOff>
    </xdr:from>
    <xdr:to>
      <xdr:col>23</xdr:col>
      <xdr:colOff>19050</xdr:colOff>
      <xdr:row>73</xdr:row>
      <xdr:rowOff>0</xdr:rowOff>
    </xdr:to>
    <xdr:graphicFrame macro="">
      <xdr:nvGraphicFramePr>
        <xdr:cNvPr id="168230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33617</xdr:colOff>
      <xdr:row>1</xdr:row>
      <xdr:rowOff>123265</xdr:rowOff>
    </xdr:from>
    <xdr:to>
      <xdr:col>8</xdr:col>
      <xdr:colOff>799574</xdr:colOff>
      <xdr:row>5</xdr:row>
      <xdr:rowOff>21875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3" y="302559"/>
          <a:ext cx="6144781" cy="582169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381000</xdr:colOff>
      <xdr:row>1</xdr:row>
      <xdr:rowOff>89646</xdr:rowOff>
    </xdr:from>
    <xdr:to>
      <xdr:col>12</xdr:col>
      <xdr:colOff>963353</xdr:colOff>
      <xdr:row>3</xdr:row>
      <xdr:rowOff>134470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2206" y="268940"/>
          <a:ext cx="2801118" cy="381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15</xdr:row>
      <xdr:rowOff>47625</xdr:rowOff>
    </xdr:from>
    <xdr:to>
      <xdr:col>8</xdr:col>
      <xdr:colOff>694765</xdr:colOff>
      <xdr:row>20</xdr:row>
      <xdr:rowOff>0</xdr:rowOff>
    </xdr:to>
    <xdr:graphicFrame macro="">
      <xdr:nvGraphicFramePr>
        <xdr:cNvPr id="161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9525</xdr:colOff>
      <xdr:row>1</xdr:row>
      <xdr:rowOff>28575</xdr:rowOff>
    </xdr:from>
    <xdr:to>
      <xdr:col>22</xdr:col>
      <xdr:colOff>2609850</xdr:colOff>
      <xdr:row>21</xdr:row>
      <xdr:rowOff>76200</xdr:rowOff>
    </xdr:to>
    <xdr:graphicFrame macro="">
      <xdr:nvGraphicFramePr>
        <xdr:cNvPr id="161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33618</xdr:colOff>
      <xdr:row>1</xdr:row>
      <xdr:rowOff>112058</xdr:rowOff>
    </xdr:from>
    <xdr:to>
      <xdr:col>8</xdr:col>
      <xdr:colOff>799575</xdr:colOff>
      <xdr:row>4</xdr:row>
      <xdr:rowOff>178756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4" y="291352"/>
          <a:ext cx="6144781" cy="582169"/>
        </a:xfrm>
        <a:prstGeom prst="rect">
          <a:avLst/>
        </a:prstGeom>
      </xdr:spPr>
    </xdr:pic>
    <xdr:clientData/>
  </xdr:twoCellAnchor>
  <xdr:twoCellAnchor editAs="oneCell">
    <xdr:from>
      <xdr:col>10</xdr:col>
      <xdr:colOff>448236</xdr:colOff>
      <xdr:row>1</xdr:row>
      <xdr:rowOff>123264</xdr:rowOff>
    </xdr:from>
    <xdr:to>
      <xdr:col>12</xdr:col>
      <xdr:colOff>1030589</xdr:colOff>
      <xdr:row>3</xdr:row>
      <xdr:rowOff>156883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9442" y="302558"/>
          <a:ext cx="2801118" cy="3810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282575</xdr:colOff>
      <xdr:row>0</xdr:row>
      <xdr:rowOff>104775</xdr:rowOff>
    </xdr:from>
    <xdr:to>
      <xdr:col>16</xdr:col>
      <xdr:colOff>444340</xdr:colOff>
      <xdr:row>36</xdr:row>
      <xdr:rowOff>53941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4400550" y="104775"/>
          <a:ext cx="7010400" cy="612457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0" tIns="180000" rIns="180000" bIns="180000" anchor="t" upright="1"/>
        <a:lstStyle/>
        <a:p>
          <a:pPr rtl="0"/>
          <a:r>
            <a:rPr lang="ja-JP" altLang="ja-JP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Comprehensive Assessment System for Buil</a:t>
          </a:r>
          <a:r>
            <a:rPr lang="en-US" altLang="ja-JP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 </a:t>
          </a:r>
          <a:r>
            <a:rPr lang="ja-JP" altLang="ja-JP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Environment</a:t>
          </a:r>
          <a:r>
            <a:rPr lang="en-US" altLang="ja-JP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ja-JP" altLang="ja-JP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Efficiency</a:t>
          </a:r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CASBEE for </a:t>
          </a:r>
          <a:r>
            <a:rPr lang="en-US" altLang="ja-JP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Market Promotion </a:t>
          </a:r>
          <a:r>
            <a:rPr lang="ja-JP" altLang="ja-JP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Assessment Software</a:t>
          </a:r>
          <a:endParaRPr lang="en-US" altLang="ja-JP" sz="12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/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Microsoft Excel 20</a:t>
          </a:r>
          <a:r>
            <a:rPr lang="en-US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</a:t>
          </a:r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CASBEE-</a:t>
          </a:r>
          <a:r>
            <a:rPr lang="en-US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MP</a:t>
          </a:r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e_20</a:t>
          </a:r>
          <a:r>
            <a:rPr lang="en-US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14 </a:t>
          </a:r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v.</a:t>
          </a:r>
          <a:r>
            <a:rPr lang="en-US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r>
            <a:rPr lang="en-US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Published in </a:t>
          </a:r>
          <a:r>
            <a:rPr lang="en-US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February 2015</a:t>
          </a:r>
        </a:p>
        <a:p>
          <a:pPr rtl="0"/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Software development: Japan Sustainable Building Consortium</a:t>
          </a:r>
          <a:r>
            <a:rPr lang="en-US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(JSBC)</a:t>
          </a:r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US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</a:t>
          </a:r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(Research Committee, Comprehensive Assessment System for Buil</a:t>
          </a:r>
          <a:r>
            <a:rPr lang="en-US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 </a:t>
          </a:r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Environment Efficiency)</a:t>
          </a:r>
          <a:endParaRPr lang="en-US" altLang="ja-JP" sz="12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/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Planning and publication: Institute for Building Environment and Energy Conservation</a:t>
          </a:r>
          <a:r>
            <a:rPr lang="en-US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(IBEC)</a:t>
          </a:r>
        </a:p>
        <a:p>
          <a:pPr rtl="0"/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Inquiries concerning software content, etc. :</a:t>
          </a:r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Inquiries concerning the content of this software should be sent by e-mail only to the address below. A few days may be required before you receive a reply. Please refer to the manuals for Microsoft Windows, Microsoft Excel 20</a:t>
          </a:r>
          <a:r>
            <a:rPr lang="en-US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</a:t>
          </a:r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and other software for instructions on their use.</a:t>
          </a:r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endParaRPr lang="en-US" altLang="ja-JP" sz="12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/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Institute for Building Environment and Energy Conservation</a:t>
          </a:r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2F Zenkyouren Building Kojimachi-kan, 3-5-1 Kojimachi, Chiyoda-ku, Tokyo 102-0083 Japan</a:t>
          </a:r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E-mail: casbee-info@ibec.or.jp</a:t>
          </a:r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URL: http://www.ibec.or.jp/</a:t>
          </a:r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Copyright ©20</a:t>
          </a:r>
          <a:r>
            <a:rPr lang="en-US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15</a:t>
          </a:r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Institute for Building Environment and Energy Conservation (IBEC)</a:t>
          </a:r>
          <a:endParaRPr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111125</xdr:colOff>
      <xdr:row>0</xdr:row>
      <xdr:rowOff>104775</xdr:rowOff>
    </xdr:from>
    <xdr:to>
      <xdr:col>6</xdr:col>
      <xdr:colOff>149225</xdr:colOff>
      <xdr:row>36</xdr:row>
      <xdr:rowOff>53941</xdr:rowOff>
    </xdr:to>
    <xdr:sp macro="" textlink="">
      <xdr:nvSpPr>
        <xdr:cNvPr id="4099" name="Text Box 3"/>
        <xdr:cNvSpPr txBox="1">
          <a:spLocks noChangeArrowheads="1"/>
        </xdr:cNvSpPr>
      </xdr:nvSpPr>
      <xdr:spPr bwMode="auto">
        <a:xfrm>
          <a:off x="114300" y="104775"/>
          <a:ext cx="4152900" cy="612457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0" tIns="180000" rIns="180000" bIns="180000" anchor="t" upright="1"/>
        <a:lstStyle/>
        <a:p>
          <a:pPr rtl="0"/>
          <a:r>
            <a:rPr lang="ja-JP" altLang="ja-JP" sz="1200" b="1" i="0" u="sng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Important Notes(Conditions of Use)</a:t>
          </a:r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1) Microsoft Excel 20</a:t>
          </a:r>
          <a:r>
            <a:rPr lang="en-US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 is a registered trademark of Microsoft Corporation in the United States of America and other countries.</a:t>
          </a:r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2) Other company names and product names are trademarks or registered trademarks of the companies concerned.</a:t>
          </a:r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CASBEE for </a:t>
          </a:r>
          <a:r>
            <a:rPr lang="en-US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Market Promotion </a:t>
          </a:r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consists of data files that were developed using Microsoft Excel 20</a:t>
          </a:r>
          <a:r>
            <a:rPr lang="en-US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These data files are protected by copyright law. They may not be duplicated or transferred (even in modified form) without the consent of the developers, authors, planners, and publishers.</a:t>
          </a:r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4) This restriction does not apply to the use of input data and output results prepared on this software by its users. In such cases, the data concerned should include a statement to the effect that it was prepared using this assessment software. Note that the additional consent of Microsoft Corporation may be required for the use of screen images.</a:t>
          </a:r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5) We accept no liability for the results of using this software or its instruction manual.</a:t>
          </a:r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6) The specifications of this software and the contents of the operation manual are subject to change without prior notice.</a:t>
          </a:r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7) This software was created using Microsoft Excel 20</a:t>
          </a:r>
          <a:r>
            <a:rPr lang="en-US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ja-JP" altLang="ja-JP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 do not guarantee its operation on all computers.</a:t>
          </a:r>
          <a:endParaRPr lang="ja-JP" altLang="ja-JP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122"/>
  <sheetViews>
    <sheetView showGridLines="0" tabSelected="1" zoomScale="85" zoomScaleNormal="85" zoomScaleSheetLayoutView="80" workbookViewId="0"/>
  </sheetViews>
  <sheetFormatPr defaultColWidth="0" defaultRowHeight="13.5" customHeight="1" zeroHeight="1" x14ac:dyDescent="0.15"/>
  <cols>
    <col min="1" max="1" width="1.875" customWidth="1"/>
    <col min="2" max="2" width="1.25" customWidth="1"/>
    <col min="3" max="3" width="10.625" customWidth="1"/>
    <col min="4" max="4" width="8.625" customWidth="1"/>
    <col min="5" max="5" width="5.125" customWidth="1"/>
    <col min="6" max="6" width="14" customWidth="1"/>
    <col min="7" max="7" width="12.875" customWidth="1"/>
    <col min="8" max="8" width="17.875" customWidth="1"/>
    <col min="9" max="9" width="19.75" customWidth="1"/>
    <col min="10" max="10" width="7.875" customWidth="1"/>
    <col min="11" max="11" width="17" customWidth="1"/>
    <col min="12" max="12" width="12" customWidth="1"/>
    <col min="13" max="13" width="13.875" customWidth="1"/>
    <col min="14" max="14" width="1.875" customWidth="1"/>
    <col min="15" max="15" width="3.5" hidden="1" customWidth="1"/>
    <col min="16" max="16" width="24.25" hidden="1" customWidth="1"/>
    <col min="17" max="17" width="25.375" hidden="1" customWidth="1"/>
    <col min="18" max="18" width="9" hidden="1" customWidth="1"/>
    <col min="19" max="19" width="22.75" bestFit="1" customWidth="1"/>
    <col min="20" max="20" width="3.375" customWidth="1"/>
    <col min="21" max="21" width="8.75" customWidth="1"/>
    <col min="22" max="22" width="11.375" customWidth="1"/>
    <col min="23" max="23" width="34.625" customWidth="1"/>
    <col min="24" max="24" width="2.375" style="33" customWidth="1"/>
    <col min="25" max="25" width="2.25" hidden="1" customWidth="1"/>
    <col min="26" max="26" width="9" hidden="1" customWidth="1"/>
    <col min="27" max="27" width="12.75" hidden="1" customWidth="1"/>
    <col min="28" max="28" width="26.125" hidden="1" customWidth="1"/>
    <col min="29" max="29" width="13.375" hidden="1" customWidth="1"/>
    <col min="30" max="31" width="0" hidden="1" customWidth="1"/>
    <col min="32" max="16384" width="9" hidden="1"/>
  </cols>
  <sheetData>
    <row r="1" spans="1:24" ht="14.2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O1" s="2"/>
      <c r="P1" s="2"/>
      <c r="Q1" s="2"/>
      <c r="R1" s="2"/>
      <c r="S1" s="2"/>
      <c r="T1" s="2"/>
      <c r="U1" s="2"/>
      <c r="V1" s="2"/>
      <c r="W1" s="2"/>
      <c r="X1"/>
    </row>
    <row r="2" spans="1:24" ht="13.5" customHeight="1" x14ac:dyDescent="0.2">
      <c r="A2" s="2"/>
      <c r="B2" s="2"/>
      <c r="C2" s="2"/>
      <c r="D2" s="2"/>
      <c r="E2" s="2"/>
      <c r="F2" s="2"/>
      <c r="G2" s="2"/>
      <c r="H2" s="2"/>
      <c r="I2" s="344" t="s">
        <v>424</v>
      </c>
      <c r="J2" s="344"/>
      <c r="K2" s="2"/>
      <c r="L2" s="2"/>
      <c r="M2" s="2"/>
      <c r="O2" s="2"/>
      <c r="P2" s="2"/>
      <c r="Q2" s="2"/>
      <c r="R2" s="2"/>
      <c r="S2" s="2"/>
      <c r="T2" s="2"/>
      <c r="U2" s="2"/>
      <c r="V2" s="2"/>
      <c r="W2" s="2"/>
      <c r="X2"/>
    </row>
    <row r="3" spans="1:24" ht="13.5" customHeight="1" x14ac:dyDescent="0.2">
      <c r="A3" s="2"/>
      <c r="B3" s="2"/>
      <c r="C3" s="2"/>
      <c r="D3" s="2"/>
      <c r="E3" s="2"/>
      <c r="F3" s="2"/>
      <c r="G3" s="2"/>
      <c r="H3" s="2"/>
      <c r="I3" s="344"/>
      <c r="J3" s="344"/>
      <c r="K3" s="2"/>
      <c r="L3" s="2"/>
      <c r="M3" s="2"/>
      <c r="O3" s="2"/>
      <c r="P3" s="2"/>
      <c r="Q3" s="2"/>
      <c r="R3" s="2"/>
      <c r="S3" s="2"/>
      <c r="T3" s="2"/>
      <c r="U3" s="2"/>
      <c r="V3" s="2"/>
      <c r="W3" s="2"/>
      <c r="X3"/>
    </row>
    <row r="4" spans="1:24" ht="13.5" customHeight="1" x14ac:dyDescent="0.2">
      <c r="A4" s="2"/>
      <c r="B4" s="2"/>
      <c r="C4" s="2"/>
      <c r="D4" s="2"/>
      <c r="E4" s="2"/>
      <c r="F4" s="2"/>
      <c r="G4" s="2"/>
      <c r="H4" s="2"/>
      <c r="I4" s="344"/>
      <c r="J4" s="344"/>
      <c r="K4" s="2"/>
      <c r="L4" s="2"/>
      <c r="M4" s="2"/>
      <c r="O4" s="2"/>
      <c r="P4" s="2"/>
      <c r="Q4" s="2"/>
      <c r="R4" s="2"/>
      <c r="S4" s="2"/>
      <c r="T4" s="2"/>
      <c r="U4" s="2"/>
      <c r="V4" s="2"/>
      <c r="W4" s="2"/>
      <c r="X4"/>
    </row>
    <row r="5" spans="1:24" ht="14.25" x14ac:dyDescent="0.2">
      <c r="A5" s="2"/>
      <c r="B5" s="2"/>
      <c r="C5" s="3"/>
      <c r="D5" s="3"/>
      <c r="E5" s="3"/>
      <c r="F5" s="3"/>
      <c r="G5" s="3"/>
      <c r="H5" s="3"/>
      <c r="I5" s="87" t="s">
        <v>188</v>
      </c>
      <c r="J5" s="3" t="s">
        <v>189</v>
      </c>
      <c r="K5" s="3"/>
      <c r="L5" s="3"/>
      <c r="M5" s="87" t="s">
        <v>190</v>
      </c>
      <c r="N5" s="1"/>
      <c r="O5" s="2"/>
      <c r="P5" s="2"/>
      <c r="Q5" s="2"/>
      <c r="R5" s="2"/>
      <c r="S5" s="2"/>
      <c r="T5" s="2"/>
      <c r="U5" s="2"/>
      <c r="V5" s="2"/>
      <c r="W5" s="2"/>
      <c r="X5"/>
    </row>
    <row r="6" spans="1:24" ht="15" x14ac:dyDescent="0.2">
      <c r="A6" s="2"/>
      <c r="B6" s="4"/>
      <c r="C6" s="5" t="s">
        <v>52</v>
      </c>
      <c r="D6" s="5"/>
      <c r="E6" s="5"/>
      <c r="F6" s="5"/>
      <c r="G6" s="5"/>
      <c r="H6" s="5"/>
      <c r="I6" s="5"/>
      <c r="J6" s="5"/>
      <c r="K6" s="5"/>
      <c r="L6" s="5"/>
      <c r="M6" s="6"/>
      <c r="N6" s="1"/>
      <c r="O6" s="2"/>
      <c r="P6" s="2"/>
      <c r="Q6" s="2"/>
      <c r="R6" s="2"/>
      <c r="S6" s="2"/>
      <c r="T6" s="2"/>
      <c r="U6" s="2"/>
      <c r="V6" s="2"/>
      <c r="W6" s="2"/>
      <c r="X6"/>
    </row>
    <row r="7" spans="1:24" ht="14.25" x14ac:dyDescent="0.2">
      <c r="A7" s="2"/>
      <c r="B7" s="7"/>
      <c r="C7" s="9" t="s">
        <v>53</v>
      </c>
      <c r="D7" s="371" t="s">
        <v>59</v>
      </c>
      <c r="E7" s="372"/>
      <c r="F7" s="372"/>
      <c r="G7" s="372"/>
      <c r="H7" s="88" t="s">
        <v>62</v>
      </c>
      <c r="I7" s="60">
        <v>9000</v>
      </c>
      <c r="J7" s="13" t="s">
        <v>191</v>
      </c>
      <c r="K7" s="9" t="s">
        <v>72</v>
      </c>
      <c r="L7" s="15" t="s">
        <v>73</v>
      </c>
      <c r="M7" s="17"/>
      <c r="N7" s="1"/>
      <c r="O7" s="2"/>
      <c r="P7" s="246" t="s">
        <v>370</v>
      </c>
      <c r="Q7" s="285" t="s">
        <v>405</v>
      </c>
      <c r="R7" s="93"/>
      <c r="S7" s="93"/>
      <c r="T7" s="2"/>
      <c r="U7" s="2"/>
      <c r="V7" s="2"/>
      <c r="W7" s="2"/>
      <c r="X7"/>
    </row>
    <row r="8" spans="1:24" ht="14.25" x14ac:dyDescent="0.2">
      <c r="A8" s="2"/>
      <c r="B8" s="7"/>
      <c r="C8" s="9" t="s">
        <v>54</v>
      </c>
      <c r="D8" s="371" t="s">
        <v>60</v>
      </c>
      <c r="E8" s="371"/>
      <c r="F8" s="371"/>
      <c r="G8" s="371"/>
      <c r="H8" s="89" t="s">
        <v>63</v>
      </c>
      <c r="I8" s="60">
        <v>8500</v>
      </c>
      <c r="J8" s="10" t="s">
        <v>191</v>
      </c>
      <c r="K8" s="9" t="s">
        <v>74</v>
      </c>
      <c r="L8" s="373" t="s">
        <v>31</v>
      </c>
      <c r="M8" s="374"/>
      <c r="N8" s="1"/>
      <c r="O8" s="2"/>
      <c r="P8" s="246" t="str">
        <f>C22</f>
        <v>1. Energy Use/GHG Emissions</v>
      </c>
      <c r="Q8" s="247">
        <f>C39/D39</f>
        <v>0.80555555555555558</v>
      </c>
      <c r="R8" s="248"/>
      <c r="S8" s="248"/>
      <c r="T8" s="2"/>
      <c r="U8" s="2"/>
      <c r="V8" s="2"/>
      <c r="W8" s="2"/>
      <c r="X8"/>
    </row>
    <row r="9" spans="1:24" ht="14.25" x14ac:dyDescent="0.2">
      <c r="A9" s="2"/>
      <c r="B9" s="7"/>
      <c r="C9" s="222" t="s">
        <v>55</v>
      </c>
      <c r="D9" s="371" t="s">
        <v>58</v>
      </c>
      <c r="E9" s="372"/>
      <c r="F9" s="372"/>
      <c r="G9" s="372"/>
      <c r="H9" s="89" t="s">
        <v>69</v>
      </c>
      <c r="I9" s="60">
        <v>50000</v>
      </c>
      <c r="J9" s="10" t="s">
        <v>191</v>
      </c>
      <c r="K9" s="9" t="s">
        <v>75</v>
      </c>
      <c r="L9" s="15" t="s">
        <v>78</v>
      </c>
      <c r="M9" s="17"/>
      <c r="N9" s="1"/>
      <c r="O9" s="2"/>
      <c r="P9" s="246" t="str">
        <f>C41</f>
        <v>2. Water Use</v>
      </c>
      <c r="Q9" s="247">
        <f>C52/D52</f>
        <v>0.7</v>
      </c>
      <c r="R9" s="248"/>
      <c r="S9" s="248"/>
      <c r="T9" s="2"/>
      <c r="U9" s="2"/>
      <c r="V9" s="2"/>
      <c r="W9" s="2"/>
      <c r="X9"/>
    </row>
    <row r="10" spans="1:24" ht="14.25" x14ac:dyDescent="0.2">
      <c r="A10" s="2"/>
      <c r="B10" s="7"/>
      <c r="C10" s="9" t="s">
        <v>56</v>
      </c>
      <c r="D10" s="371" t="s">
        <v>61</v>
      </c>
      <c r="E10" s="371"/>
      <c r="F10" s="371"/>
      <c r="G10" s="375"/>
      <c r="H10" s="89" t="s">
        <v>64</v>
      </c>
      <c r="I10" s="90" t="s">
        <v>70</v>
      </c>
      <c r="J10" s="10"/>
      <c r="K10" s="48" t="s">
        <v>192</v>
      </c>
      <c r="L10" s="91"/>
      <c r="M10" s="92"/>
      <c r="N10" s="1"/>
      <c r="O10" s="2"/>
      <c r="P10" s="246" t="str">
        <f>C54</f>
        <v>3. Materials/Safety</v>
      </c>
      <c r="Q10" s="247">
        <f>C75/D75</f>
        <v>0.75</v>
      </c>
      <c r="R10" s="248"/>
      <c r="S10" s="248"/>
      <c r="T10" s="2"/>
      <c r="U10" s="2"/>
      <c r="V10" s="2"/>
      <c r="W10" s="2"/>
      <c r="X10"/>
    </row>
    <row r="11" spans="1:24" ht="14.25" x14ac:dyDescent="0.2">
      <c r="A11" s="2"/>
      <c r="B11" s="7"/>
      <c r="C11" s="9" t="s">
        <v>422</v>
      </c>
      <c r="D11" s="373" t="s">
        <v>47</v>
      </c>
      <c r="E11" s="373"/>
      <c r="F11" s="373"/>
      <c r="G11" s="373"/>
      <c r="H11" s="89" t="s">
        <v>65</v>
      </c>
      <c r="I11" s="15" t="s">
        <v>66</v>
      </c>
      <c r="J11" s="10"/>
      <c r="K11" s="9" t="s">
        <v>77</v>
      </c>
      <c r="L11" s="376" t="s">
        <v>31</v>
      </c>
      <c r="M11" s="377"/>
      <c r="N11" s="1"/>
      <c r="O11" s="2"/>
      <c r="P11" s="246" t="str">
        <f>C77</f>
        <v>4. Biodiversity/Land Use</v>
      </c>
      <c r="Q11" s="247">
        <f>C94/D94</f>
        <v>0.7</v>
      </c>
      <c r="R11" s="248"/>
      <c r="S11" s="248"/>
      <c r="T11" s="2"/>
      <c r="U11" s="2"/>
      <c r="V11" s="2"/>
      <c r="W11" s="2"/>
      <c r="X11"/>
    </row>
    <row r="12" spans="1:24" ht="14.25" x14ac:dyDescent="0.2">
      <c r="A12" s="2"/>
      <c r="B12" s="7"/>
      <c r="C12" s="48" t="s">
        <v>57</v>
      </c>
      <c r="D12" s="93"/>
      <c r="E12" s="93"/>
      <c r="F12" s="354" t="s">
        <v>48</v>
      </c>
      <c r="G12" s="355"/>
      <c r="H12" s="89" t="s">
        <v>67</v>
      </c>
      <c r="I12" s="60" t="s">
        <v>0</v>
      </c>
      <c r="J12" s="10" t="s">
        <v>369</v>
      </c>
      <c r="K12" s="9" t="s">
        <v>76</v>
      </c>
      <c r="L12" s="94" t="s">
        <v>78</v>
      </c>
      <c r="M12" s="47"/>
      <c r="N12" s="1"/>
      <c r="O12" s="2"/>
      <c r="P12" s="246" t="str">
        <f>C96</f>
        <v>5. Indoor Environment</v>
      </c>
      <c r="Q12" s="247">
        <f>C111/D111</f>
        <v>0.75555555555555542</v>
      </c>
      <c r="R12" s="248"/>
      <c r="S12" s="248"/>
      <c r="T12" s="2"/>
      <c r="U12" s="2"/>
      <c r="V12" s="2"/>
      <c r="W12" s="2"/>
      <c r="X12"/>
    </row>
    <row r="13" spans="1:24" ht="14.25" x14ac:dyDescent="0.2">
      <c r="A13" s="2"/>
      <c r="B13" s="11"/>
      <c r="C13" s="12"/>
      <c r="D13" s="12"/>
      <c r="E13" s="12"/>
      <c r="F13" s="12"/>
      <c r="G13" s="12"/>
      <c r="H13" s="95" t="s">
        <v>68</v>
      </c>
      <c r="I13" s="16" t="s">
        <v>0</v>
      </c>
      <c r="J13" s="96" t="s">
        <v>71</v>
      </c>
      <c r="K13" s="97" t="s">
        <v>192</v>
      </c>
      <c r="L13" s="65"/>
      <c r="M13" s="66"/>
      <c r="N13" s="1"/>
      <c r="O13" s="2"/>
      <c r="P13" s="246"/>
      <c r="Q13" s="246"/>
      <c r="R13" s="93"/>
      <c r="S13" s="93"/>
      <c r="T13" s="2"/>
      <c r="U13" s="2"/>
      <c r="V13" s="2"/>
      <c r="W13" s="2"/>
      <c r="X13"/>
    </row>
    <row r="14" spans="1:24" ht="3.95" customHeight="1" x14ac:dyDescent="0.2">
      <c r="A14" s="2"/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1"/>
      <c r="O14" s="2"/>
      <c r="P14" s="2"/>
      <c r="Q14" s="2"/>
      <c r="R14" s="2"/>
      <c r="S14" s="2"/>
      <c r="T14" s="2"/>
      <c r="U14" s="2"/>
      <c r="V14" s="2"/>
      <c r="W14" s="2"/>
      <c r="X14"/>
    </row>
    <row r="15" spans="1:24" ht="15" x14ac:dyDescent="0.2">
      <c r="A15" s="2"/>
      <c r="B15" s="4"/>
      <c r="C15" s="5" t="s">
        <v>79</v>
      </c>
      <c r="D15" s="5"/>
      <c r="E15" s="5"/>
      <c r="F15" s="5"/>
      <c r="G15" s="5"/>
      <c r="H15" s="5"/>
      <c r="I15" s="5"/>
      <c r="J15" s="5"/>
      <c r="K15" s="5"/>
      <c r="L15" s="5"/>
      <c r="M15" s="6"/>
      <c r="N15" s="1"/>
      <c r="O15" s="2"/>
      <c r="P15" s="2"/>
      <c r="Q15" s="2"/>
      <c r="R15" s="2"/>
      <c r="S15" s="2"/>
      <c r="T15" s="2"/>
      <c r="U15" s="2"/>
      <c r="V15" s="2"/>
      <c r="W15" s="2"/>
      <c r="X15"/>
    </row>
    <row r="16" spans="1:24" ht="14.25" x14ac:dyDescent="0.2">
      <c r="A16" s="2"/>
      <c r="B16" s="18"/>
      <c r="C16" s="2"/>
      <c r="D16" s="2"/>
      <c r="E16" s="2"/>
      <c r="F16" s="19"/>
      <c r="G16" s="19"/>
      <c r="H16" s="19"/>
      <c r="I16" s="19"/>
      <c r="J16" s="19"/>
      <c r="K16" s="9" t="s">
        <v>193</v>
      </c>
      <c r="L16" s="8" t="s">
        <v>368</v>
      </c>
      <c r="M16" s="21">
        <v>78</v>
      </c>
      <c r="N16" s="1"/>
      <c r="O16" s="2"/>
      <c r="P16" s="246" t="s">
        <v>87</v>
      </c>
      <c r="Q16" s="246" t="s">
        <v>88</v>
      </c>
      <c r="R16" s="93"/>
      <c r="S16" s="93"/>
      <c r="T16" s="2"/>
      <c r="U16" s="2"/>
      <c r="V16" s="2"/>
      <c r="W16" s="2"/>
      <c r="X16"/>
    </row>
    <row r="17" spans="1:29" ht="14.25" x14ac:dyDescent="0.2">
      <c r="A17" s="2"/>
      <c r="B17" s="18"/>
      <c r="C17" s="42">
        <f>C39+C52+C75+C94+C111</f>
        <v>76.333333333333329</v>
      </c>
      <c r="D17" s="43" t="s">
        <v>32</v>
      </c>
      <c r="E17" s="98" t="s">
        <v>82</v>
      </c>
      <c r="F17" s="19"/>
      <c r="G17" s="19"/>
      <c r="H17" s="19"/>
      <c r="I17" s="19"/>
      <c r="J17" s="19"/>
      <c r="K17" s="9" t="s">
        <v>194</v>
      </c>
      <c r="L17" s="8" t="s">
        <v>368</v>
      </c>
      <c r="M17" s="21">
        <v>66</v>
      </c>
      <c r="N17" s="1"/>
      <c r="O17" s="2"/>
      <c r="P17" s="246">
        <f>IF(C17&gt;=M16,5,IF(C17&gt;=M17,4,IF(C17&gt;=M18,3,IF(C17&gt;=M19,2,0))))</f>
        <v>4</v>
      </c>
      <c r="Q17" s="246">
        <f>5-P17</f>
        <v>1</v>
      </c>
      <c r="R17" s="93"/>
      <c r="S17" s="93"/>
      <c r="T17" s="2"/>
      <c r="U17" s="2"/>
      <c r="V17" s="2"/>
      <c r="W17" s="2"/>
      <c r="X17"/>
    </row>
    <row r="18" spans="1:29" ht="14.25" x14ac:dyDescent="0.2">
      <c r="A18" s="2"/>
      <c r="B18" s="18"/>
      <c r="C18" s="73" t="s">
        <v>81</v>
      </c>
      <c r="D18" s="44" t="s">
        <v>80</v>
      </c>
      <c r="E18" s="19"/>
      <c r="F18" s="19"/>
      <c r="G18" s="19"/>
      <c r="H18" s="19"/>
      <c r="I18" s="19"/>
      <c r="J18" s="19"/>
      <c r="K18" s="9" t="s">
        <v>195</v>
      </c>
      <c r="L18" s="8" t="s">
        <v>368</v>
      </c>
      <c r="M18" s="21">
        <v>60</v>
      </c>
      <c r="N18" s="1"/>
      <c r="O18" s="2"/>
      <c r="P18" s="2"/>
      <c r="Q18" s="2"/>
      <c r="R18" s="2"/>
      <c r="S18" s="2"/>
      <c r="T18" s="2"/>
      <c r="U18" s="2"/>
      <c r="V18" s="2"/>
      <c r="W18" s="2"/>
      <c r="X18"/>
    </row>
    <row r="19" spans="1:29" ht="14.25" x14ac:dyDescent="0.2">
      <c r="A19" s="2"/>
      <c r="B19" s="18"/>
      <c r="C19" s="19"/>
      <c r="D19" s="19"/>
      <c r="E19" s="19"/>
      <c r="F19" s="19"/>
      <c r="G19" s="19"/>
      <c r="H19" s="19"/>
      <c r="I19" s="19"/>
      <c r="J19" s="19"/>
      <c r="K19" s="9" t="s">
        <v>196</v>
      </c>
      <c r="L19" s="8" t="s">
        <v>368</v>
      </c>
      <c r="M19" s="21">
        <v>50</v>
      </c>
      <c r="N19" s="1"/>
      <c r="O19" s="2"/>
      <c r="P19" s="246" t="s">
        <v>93</v>
      </c>
      <c r="Q19" s="2"/>
      <c r="R19" s="2"/>
      <c r="S19" s="2"/>
      <c r="T19" s="2"/>
      <c r="U19" s="2"/>
      <c r="V19" s="2"/>
      <c r="W19" s="2"/>
      <c r="X19"/>
    </row>
    <row r="20" spans="1:29" ht="14.25" x14ac:dyDescent="0.2">
      <c r="A20" s="2"/>
      <c r="B20" s="22"/>
      <c r="C20" s="12" t="s">
        <v>83</v>
      </c>
      <c r="D20" s="23"/>
      <c r="E20" s="23"/>
      <c r="F20" s="23"/>
      <c r="G20" s="23"/>
      <c r="H20" s="23"/>
      <c r="I20" s="23"/>
      <c r="J20" s="23"/>
      <c r="K20" s="12"/>
      <c r="L20" s="12"/>
      <c r="M20" s="24"/>
      <c r="N20" s="1"/>
      <c r="O20" s="2"/>
      <c r="P20" s="246" t="s">
        <v>94</v>
      </c>
      <c r="Q20" s="2"/>
      <c r="R20" s="2"/>
      <c r="S20" s="2"/>
      <c r="T20" s="2"/>
      <c r="U20" s="2"/>
      <c r="V20" s="2"/>
      <c r="W20" s="2"/>
      <c r="X20"/>
    </row>
    <row r="21" spans="1:29" ht="3.95" customHeight="1" x14ac:dyDescent="0.2">
      <c r="A21" s="2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1"/>
      <c r="O21" s="2"/>
      <c r="P21" s="2"/>
      <c r="Q21" s="2"/>
      <c r="R21" s="2"/>
      <c r="S21" s="2"/>
      <c r="T21" s="2"/>
      <c r="U21" s="2"/>
      <c r="V21" s="2"/>
      <c r="W21" s="2"/>
      <c r="X21"/>
    </row>
    <row r="22" spans="1:29" ht="15" x14ac:dyDescent="0.2">
      <c r="A22" s="2"/>
      <c r="B22" s="4"/>
      <c r="C22" s="5" t="s">
        <v>84</v>
      </c>
      <c r="D22" s="5"/>
      <c r="E22" s="5"/>
      <c r="F22" s="5"/>
      <c r="G22" s="5"/>
      <c r="H22" s="5"/>
      <c r="I22" s="5"/>
      <c r="J22" s="5"/>
      <c r="K22" s="5"/>
      <c r="L22" s="5"/>
      <c r="M22" s="6"/>
      <c r="N22" s="1"/>
      <c r="O22" s="2"/>
      <c r="P22" s="2"/>
      <c r="Q22" s="2"/>
      <c r="R22" s="2"/>
      <c r="S22" s="2"/>
      <c r="T22" s="2"/>
      <c r="U22" s="2"/>
      <c r="V22" s="2"/>
      <c r="W22" s="2"/>
      <c r="X22"/>
    </row>
    <row r="23" spans="1:29" ht="14.25" x14ac:dyDescent="0.2">
      <c r="A23" s="2"/>
      <c r="B23" s="18"/>
      <c r="C23" s="74" t="s">
        <v>89</v>
      </c>
      <c r="D23" s="9" t="s">
        <v>85</v>
      </c>
      <c r="E23" s="9"/>
      <c r="F23" s="9"/>
      <c r="G23" s="9"/>
      <c r="H23" s="9"/>
      <c r="I23" s="9"/>
      <c r="J23" s="2"/>
      <c r="K23" s="25" t="s">
        <v>118</v>
      </c>
      <c r="L23" s="74" t="s">
        <v>119</v>
      </c>
      <c r="M23" s="10"/>
      <c r="N23" s="1"/>
      <c r="O23" s="2"/>
      <c r="P23" s="246" t="s">
        <v>201</v>
      </c>
      <c r="Q23" s="246" t="str">
        <f>IF($I$9&gt;=30000,AC23,IF($I$9&gt;=10000,AB23,AA23))</f>
        <v>Gross floor area &gt;=30,000m2</v>
      </c>
      <c r="R23" s="285" t="s">
        <v>404</v>
      </c>
      <c r="S23" s="2"/>
      <c r="T23" s="2"/>
      <c r="U23" s="2"/>
      <c r="V23" s="2"/>
      <c r="W23" s="2"/>
      <c r="X23"/>
      <c r="Z23" s="246" t="s">
        <v>201</v>
      </c>
      <c r="AA23" t="s">
        <v>387</v>
      </c>
      <c r="AB23" t="s">
        <v>389</v>
      </c>
      <c r="AC23" t="s">
        <v>388</v>
      </c>
    </row>
    <row r="24" spans="1:29" ht="24.75" customHeight="1" x14ac:dyDescent="0.2">
      <c r="A24" s="2"/>
      <c r="B24" s="18"/>
      <c r="C24" s="99" t="s">
        <v>92</v>
      </c>
      <c r="D24" s="9"/>
      <c r="E24" s="100" t="s">
        <v>91</v>
      </c>
      <c r="F24" s="9"/>
      <c r="G24" s="378" t="s">
        <v>95</v>
      </c>
      <c r="H24" s="378"/>
      <c r="I24" s="378"/>
      <c r="J24" s="9"/>
      <c r="K24" s="9"/>
      <c r="L24" s="9"/>
      <c r="M24" s="10"/>
      <c r="N24" s="1"/>
      <c r="O24" s="2"/>
      <c r="P24" s="249">
        <f t="shared" ref="P24:P52" si="0">Z24</f>
        <v>0</v>
      </c>
      <c r="Q24" s="246">
        <f>IF($I$9&gt;=30000,AC24,IF($I$9&gt;=10000,AB24,AA24))</f>
        <v>1</v>
      </c>
      <c r="R24" s="246">
        <f>IF(AND($L$33&gt;=P24,$L$33&lt;P25),Q24,0)</f>
        <v>0</v>
      </c>
      <c r="S24" s="2"/>
      <c r="T24" s="2"/>
      <c r="U24" s="2"/>
      <c r="V24" s="2"/>
      <c r="W24" s="2"/>
      <c r="X24"/>
      <c r="Z24" s="31">
        <v>0</v>
      </c>
      <c r="AA24" s="40">
        <v>12</v>
      </c>
      <c r="AB24" s="40">
        <v>3</v>
      </c>
      <c r="AC24" s="40">
        <v>1</v>
      </c>
    </row>
    <row r="25" spans="1:29" ht="24.75" customHeight="1" x14ac:dyDescent="0.2">
      <c r="A25" s="2"/>
      <c r="B25" s="18"/>
      <c r="C25" s="73" t="s">
        <v>86</v>
      </c>
      <c r="D25" s="9"/>
      <c r="E25" s="9"/>
      <c r="F25" s="25" t="s">
        <v>345</v>
      </c>
      <c r="G25" s="348" t="s">
        <v>96</v>
      </c>
      <c r="H25" s="349"/>
      <c r="I25" s="350"/>
      <c r="J25" s="2"/>
      <c r="K25" s="25" t="s">
        <v>103</v>
      </c>
      <c r="L25" s="75">
        <v>1850</v>
      </c>
      <c r="M25" s="10" t="s">
        <v>435</v>
      </c>
      <c r="N25" s="1"/>
      <c r="O25" s="2"/>
      <c r="P25" s="249">
        <f t="shared" si="0"/>
        <v>200</v>
      </c>
      <c r="Q25" s="246">
        <f t="shared" ref="Q25:Q52" si="1">IF($I$9&gt;=30000,AC25,IF($I$9&gt;=10000,AB25,AA25))</f>
        <v>1</v>
      </c>
      <c r="R25" s="246">
        <f t="shared" ref="R25:R51" si="2">IF(AND($L$33&gt;=P25,$L$33&lt;P26),Q25,0)</f>
        <v>0</v>
      </c>
      <c r="S25" s="2"/>
      <c r="T25" s="2"/>
      <c r="U25" s="2"/>
      <c r="V25" s="2"/>
      <c r="W25" s="2"/>
      <c r="X25"/>
      <c r="Z25" s="31">
        <v>200</v>
      </c>
      <c r="AA25" s="40">
        <v>41</v>
      </c>
      <c r="AB25" s="40">
        <v>1</v>
      </c>
      <c r="AC25" s="40">
        <v>1</v>
      </c>
    </row>
    <row r="26" spans="1:29" ht="14.25" x14ac:dyDescent="0.2">
      <c r="A26" s="2"/>
      <c r="B26" s="18"/>
      <c r="C26" s="79">
        <v>1</v>
      </c>
      <c r="D26" s="81" t="s">
        <v>90</v>
      </c>
      <c r="E26" s="9"/>
      <c r="F26" s="9"/>
      <c r="G26" s="351"/>
      <c r="H26" s="352"/>
      <c r="I26" s="353"/>
      <c r="J26" s="9"/>
      <c r="K26" s="9"/>
      <c r="L26" s="9"/>
      <c r="M26" s="10"/>
      <c r="N26" s="1"/>
      <c r="O26" s="2"/>
      <c r="P26" s="249">
        <f t="shared" si="0"/>
        <v>400</v>
      </c>
      <c r="Q26" s="246">
        <f t="shared" si="1"/>
        <v>3</v>
      </c>
      <c r="R26" s="246">
        <f t="shared" si="2"/>
        <v>0</v>
      </c>
      <c r="S26" s="2"/>
      <c r="T26" s="2"/>
      <c r="U26" s="2"/>
      <c r="V26" s="2"/>
      <c r="W26" s="2"/>
      <c r="X26"/>
      <c r="Z26" s="31">
        <v>400</v>
      </c>
      <c r="AA26" s="40">
        <v>59</v>
      </c>
      <c r="AB26" s="40">
        <v>3</v>
      </c>
      <c r="AC26" s="40">
        <v>3</v>
      </c>
    </row>
    <row r="27" spans="1:29" ht="3.95" customHeight="1" x14ac:dyDescent="0.2">
      <c r="A27" s="2"/>
      <c r="B27" s="18"/>
      <c r="C27" s="9"/>
      <c r="D27" s="9"/>
      <c r="E27" s="9"/>
      <c r="F27" s="9"/>
      <c r="G27" s="2"/>
      <c r="H27" s="2"/>
      <c r="I27" s="2"/>
      <c r="J27" s="9"/>
      <c r="K27" s="9"/>
      <c r="L27" s="9"/>
      <c r="M27" s="10"/>
      <c r="N27" s="1"/>
      <c r="O27" s="2"/>
      <c r="P27" s="249">
        <f t="shared" si="0"/>
        <v>600</v>
      </c>
      <c r="Q27" s="246">
        <f t="shared" si="1"/>
        <v>5</v>
      </c>
      <c r="R27" s="246">
        <f t="shared" si="2"/>
        <v>0</v>
      </c>
      <c r="S27" s="2"/>
      <c r="T27" s="2"/>
      <c r="U27" s="2"/>
      <c r="V27" s="2"/>
      <c r="W27" s="2"/>
      <c r="X27"/>
      <c r="Z27" s="31">
        <v>600</v>
      </c>
      <c r="AA27" s="40">
        <v>77</v>
      </c>
      <c r="AB27" s="40">
        <v>5</v>
      </c>
      <c r="AC27" s="40">
        <v>5</v>
      </c>
    </row>
    <row r="28" spans="1:29" ht="15" x14ac:dyDescent="0.2">
      <c r="A28" s="2"/>
      <c r="B28" s="18"/>
      <c r="C28" s="79">
        <v>20</v>
      </c>
      <c r="D28" s="77">
        <v>25</v>
      </c>
      <c r="E28" s="101">
        <v>1.1000000000000001</v>
      </c>
      <c r="F28" s="102" t="s">
        <v>97</v>
      </c>
      <c r="G28" s="9"/>
      <c r="H28" s="9"/>
      <c r="I28" s="9"/>
      <c r="J28" s="9"/>
      <c r="K28" s="9"/>
      <c r="L28" s="9"/>
      <c r="M28" s="10"/>
      <c r="N28" s="1"/>
      <c r="O28" s="2"/>
      <c r="P28" s="249">
        <f t="shared" si="0"/>
        <v>800</v>
      </c>
      <c r="Q28" s="246">
        <f t="shared" si="1"/>
        <v>8</v>
      </c>
      <c r="R28" s="246">
        <f t="shared" si="2"/>
        <v>0</v>
      </c>
      <c r="S28" s="2"/>
      <c r="T28" s="2"/>
      <c r="U28" s="250" t="s">
        <v>401</v>
      </c>
      <c r="V28" s="251" t="s">
        <v>395</v>
      </c>
      <c r="W28" s="2"/>
      <c r="X28"/>
      <c r="Z28" s="31">
        <v>800</v>
      </c>
      <c r="AA28" s="40">
        <v>146</v>
      </c>
      <c r="AB28" s="40">
        <v>23</v>
      </c>
      <c r="AC28" s="40">
        <v>8</v>
      </c>
    </row>
    <row r="29" spans="1:29" ht="14.25" x14ac:dyDescent="0.2">
      <c r="A29" s="2"/>
      <c r="B29" s="18"/>
      <c r="C29" s="9"/>
      <c r="D29" s="25"/>
      <c r="E29" s="9"/>
      <c r="F29" s="25"/>
      <c r="G29" s="348" t="s">
        <v>98</v>
      </c>
      <c r="H29" s="349"/>
      <c r="I29" s="350"/>
      <c r="J29" s="2"/>
      <c r="K29" s="25" t="s">
        <v>105</v>
      </c>
      <c r="L29" s="86">
        <v>1554</v>
      </c>
      <c r="M29" s="10" t="s">
        <v>435</v>
      </c>
      <c r="N29" s="1"/>
      <c r="O29" s="2"/>
      <c r="P29" s="249">
        <f t="shared" si="0"/>
        <v>1000</v>
      </c>
      <c r="Q29" s="246">
        <f t="shared" si="1"/>
        <v>8</v>
      </c>
      <c r="R29" s="246">
        <f t="shared" si="2"/>
        <v>0</v>
      </c>
      <c r="S29" s="2"/>
      <c r="T29" s="2"/>
      <c r="U29" s="252"/>
      <c r="V29" s="252" t="s">
        <v>396</v>
      </c>
      <c r="W29" s="2"/>
      <c r="X29"/>
      <c r="Z29" s="31">
        <v>1000</v>
      </c>
      <c r="AA29" s="40">
        <v>215</v>
      </c>
      <c r="AB29" s="40">
        <v>38</v>
      </c>
      <c r="AC29" s="40">
        <v>8</v>
      </c>
    </row>
    <row r="30" spans="1:29" ht="14.25" x14ac:dyDescent="0.2">
      <c r="A30" s="2"/>
      <c r="B30" s="18"/>
      <c r="C30" s="9"/>
      <c r="D30" s="9"/>
      <c r="E30" s="9"/>
      <c r="F30" s="9"/>
      <c r="G30" s="356"/>
      <c r="H30" s="357"/>
      <c r="I30" s="358"/>
      <c r="J30" s="2"/>
      <c r="K30" s="25" t="s">
        <v>104</v>
      </c>
      <c r="L30" s="86">
        <v>159</v>
      </c>
      <c r="M30" s="10" t="s">
        <v>437</v>
      </c>
      <c r="N30" s="1"/>
      <c r="O30" s="2"/>
      <c r="P30" s="249">
        <f t="shared" si="0"/>
        <v>1200</v>
      </c>
      <c r="Q30" s="246">
        <f t="shared" si="1"/>
        <v>12</v>
      </c>
      <c r="R30" s="246">
        <f t="shared" si="2"/>
        <v>0</v>
      </c>
      <c r="S30" s="2"/>
      <c r="T30" s="2"/>
      <c r="U30" s="253" t="s">
        <v>402</v>
      </c>
      <c r="V30" s="246"/>
      <c r="W30" s="2"/>
      <c r="X30"/>
      <c r="Z30" s="31">
        <v>1200</v>
      </c>
      <c r="AA30" s="40">
        <v>232</v>
      </c>
      <c r="AB30" s="40">
        <v>64</v>
      </c>
      <c r="AC30" s="40">
        <v>12</v>
      </c>
    </row>
    <row r="31" spans="1:29" ht="15.75" x14ac:dyDescent="0.2">
      <c r="A31" s="2"/>
      <c r="B31" s="18"/>
      <c r="C31" s="9"/>
      <c r="D31" s="9"/>
      <c r="E31" s="9"/>
      <c r="F31" s="9"/>
      <c r="G31" s="351"/>
      <c r="H31" s="352"/>
      <c r="I31" s="353"/>
      <c r="J31" s="2"/>
      <c r="K31" s="25" t="s">
        <v>106</v>
      </c>
      <c r="L31" s="86">
        <v>68</v>
      </c>
      <c r="M31" s="10" t="s">
        <v>438</v>
      </c>
      <c r="N31" s="1"/>
      <c r="O31" s="2"/>
      <c r="P31" s="249">
        <f t="shared" si="0"/>
        <v>1400</v>
      </c>
      <c r="Q31" s="246">
        <f t="shared" si="1"/>
        <v>13</v>
      </c>
      <c r="R31" s="246">
        <f t="shared" si="2"/>
        <v>0</v>
      </c>
      <c r="S31" s="2"/>
      <c r="T31" s="2"/>
      <c r="U31" s="253" t="s">
        <v>400</v>
      </c>
      <c r="V31" s="246"/>
      <c r="W31" s="2"/>
      <c r="X31"/>
      <c r="Z31" s="31">
        <v>1400</v>
      </c>
      <c r="AA31" s="40">
        <v>217</v>
      </c>
      <c r="AB31" s="40">
        <v>88</v>
      </c>
      <c r="AC31" s="40">
        <v>13</v>
      </c>
    </row>
    <row r="32" spans="1:29" ht="15" x14ac:dyDescent="0.2">
      <c r="A32" s="2"/>
      <c r="B32" s="18"/>
      <c r="C32" s="79">
        <v>3</v>
      </c>
      <c r="D32" s="77">
        <v>5</v>
      </c>
      <c r="E32" s="101" t="s">
        <v>1</v>
      </c>
      <c r="F32" s="102" t="s">
        <v>99</v>
      </c>
      <c r="G32" s="9"/>
      <c r="H32" s="9"/>
      <c r="I32" s="9"/>
      <c r="J32" s="2"/>
      <c r="K32" s="25"/>
      <c r="L32" s="9"/>
      <c r="M32" s="10"/>
      <c r="N32" s="1"/>
      <c r="O32" s="2"/>
      <c r="P32" s="249">
        <f t="shared" si="0"/>
        <v>1600</v>
      </c>
      <c r="Q32" s="246">
        <f t="shared" si="1"/>
        <v>21</v>
      </c>
      <c r="R32" s="246">
        <f>IF(AND($L$33&gt;=P32,$L$33&lt;P33),Q32,0)</f>
        <v>0</v>
      </c>
      <c r="S32" s="2"/>
      <c r="T32" s="2"/>
      <c r="U32" s="253" t="s">
        <v>397</v>
      </c>
      <c r="V32" s="246"/>
      <c r="W32" s="2"/>
      <c r="X32"/>
      <c r="Z32" s="31">
        <v>1600</v>
      </c>
      <c r="AA32" s="40">
        <v>157</v>
      </c>
      <c r="AB32" s="40">
        <v>88</v>
      </c>
      <c r="AC32" s="40">
        <v>21</v>
      </c>
    </row>
    <row r="33" spans="1:29" ht="14.25" x14ac:dyDescent="0.2">
      <c r="A33" s="2"/>
      <c r="B33" s="18"/>
      <c r="C33" s="9"/>
      <c r="D33" s="25"/>
      <c r="E33" s="9"/>
      <c r="F33" s="25"/>
      <c r="G33" s="348" t="s">
        <v>100</v>
      </c>
      <c r="H33" s="349"/>
      <c r="I33" s="350"/>
      <c r="J33" s="2"/>
      <c r="K33" s="25" t="s">
        <v>107</v>
      </c>
      <c r="L33" s="86">
        <v>2031</v>
      </c>
      <c r="M33" s="10" t="s">
        <v>435</v>
      </c>
      <c r="N33" s="1"/>
      <c r="O33" s="2"/>
      <c r="P33" s="249">
        <f t="shared" si="0"/>
        <v>1800</v>
      </c>
      <c r="Q33" s="246">
        <f t="shared" si="1"/>
        <v>32</v>
      </c>
      <c r="R33" s="246">
        <f t="shared" si="2"/>
        <v>0</v>
      </c>
      <c r="S33" s="2"/>
      <c r="T33" s="2"/>
      <c r="U33" s="253" t="s">
        <v>398</v>
      </c>
      <c r="V33" s="246"/>
      <c r="W33" s="2"/>
      <c r="X33"/>
      <c r="Z33" s="31">
        <v>1800</v>
      </c>
      <c r="AA33" s="40">
        <v>133</v>
      </c>
      <c r="AB33" s="40">
        <v>70</v>
      </c>
      <c r="AC33" s="40">
        <v>32</v>
      </c>
    </row>
    <row r="34" spans="1:29" ht="14.25" x14ac:dyDescent="0.2">
      <c r="A34" s="2"/>
      <c r="B34" s="18"/>
      <c r="C34" s="9"/>
      <c r="D34" s="9"/>
      <c r="E34" s="9"/>
      <c r="F34" s="9"/>
      <c r="G34" s="356"/>
      <c r="H34" s="357"/>
      <c r="I34" s="358"/>
      <c r="J34" s="2"/>
      <c r="K34" s="25" t="s">
        <v>104</v>
      </c>
      <c r="L34" s="86">
        <v>208</v>
      </c>
      <c r="M34" s="10" t="s">
        <v>166</v>
      </c>
      <c r="N34" s="1"/>
      <c r="O34" s="2"/>
      <c r="P34" s="249">
        <f t="shared" si="0"/>
        <v>2000</v>
      </c>
      <c r="Q34" s="246">
        <f t="shared" si="1"/>
        <v>38</v>
      </c>
      <c r="R34" s="246">
        <f t="shared" si="2"/>
        <v>38</v>
      </c>
      <c r="S34" s="2"/>
      <c r="T34" s="2"/>
      <c r="U34" s="253" t="s">
        <v>399</v>
      </c>
      <c r="V34" s="246"/>
      <c r="W34" s="2"/>
      <c r="X34"/>
      <c r="Z34" s="31">
        <v>2000</v>
      </c>
      <c r="AA34" s="40">
        <v>78</v>
      </c>
      <c r="AB34" s="40">
        <v>51</v>
      </c>
      <c r="AC34" s="40">
        <v>38</v>
      </c>
    </row>
    <row r="35" spans="1:29" ht="15.75" x14ac:dyDescent="0.2">
      <c r="A35" s="2"/>
      <c r="B35" s="18"/>
      <c r="C35" s="9"/>
      <c r="D35" s="9"/>
      <c r="E35" s="9"/>
      <c r="F35" s="9"/>
      <c r="G35" s="351"/>
      <c r="H35" s="352"/>
      <c r="I35" s="353"/>
      <c r="J35" s="2"/>
      <c r="K35" s="25" t="s">
        <v>106</v>
      </c>
      <c r="L35" s="86">
        <v>89</v>
      </c>
      <c r="M35" s="10" t="s">
        <v>438</v>
      </c>
      <c r="N35" s="1"/>
      <c r="O35" s="2"/>
      <c r="P35" s="249">
        <f t="shared" si="0"/>
        <v>2200</v>
      </c>
      <c r="Q35" s="246">
        <f>IF($I$9&gt;=30000,AC35,IF($I$9&gt;=10000,AB35,AA35))</f>
        <v>31</v>
      </c>
      <c r="R35" s="246">
        <f>IF(AND($L$33&gt;=P35,$L$33&lt;P36),Q35,0)</f>
        <v>0</v>
      </c>
      <c r="S35" s="2"/>
      <c r="T35" s="2"/>
      <c r="U35" s="2"/>
      <c r="V35" s="2"/>
      <c r="W35" s="2"/>
      <c r="X35"/>
      <c r="Z35" s="31">
        <v>2200</v>
      </c>
      <c r="AA35" s="40">
        <v>62</v>
      </c>
      <c r="AB35" s="40">
        <v>52</v>
      </c>
      <c r="AC35" s="40">
        <v>31</v>
      </c>
    </row>
    <row r="36" spans="1:29" ht="15" x14ac:dyDescent="0.2">
      <c r="A36" s="2"/>
      <c r="B36" s="18"/>
      <c r="C36" s="79">
        <v>5</v>
      </c>
      <c r="D36" s="77" t="s">
        <v>2</v>
      </c>
      <c r="E36" s="101" t="s">
        <v>3</v>
      </c>
      <c r="F36" s="102" t="s">
        <v>101</v>
      </c>
      <c r="G36" s="9"/>
      <c r="H36" s="9"/>
      <c r="I36" s="9"/>
      <c r="J36" s="2"/>
      <c r="K36" s="25"/>
      <c r="L36" s="9"/>
      <c r="M36" s="10"/>
      <c r="N36" s="1"/>
      <c r="O36" s="2"/>
      <c r="P36" s="249">
        <f t="shared" si="0"/>
        <v>2400</v>
      </c>
      <c r="Q36" s="246">
        <f t="shared" si="1"/>
        <v>27</v>
      </c>
      <c r="R36" s="246">
        <f t="shared" si="2"/>
        <v>0</v>
      </c>
      <c r="S36" s="2"/>
      <c r="T36" s="2"/>
      <c r="U36" s="2"/>
      <c r="V36" s="2"/>
      <c r="W36" s="2"/>
      <c r="X36"/>
      <c r="Z36" s="31">
        <v>2400</v>
      </c>
      <c r="AA36" s="40">
        <v>46</v>
      </c>
      <c r="AB36" s="40">
        <v>32</v>
      </c>
      <c r="AC36" s="40">
        <v>27</v>
      </c>
    </row>
    <row r="37" spans="1:29" ht="14.25" x14ac:dyDescent="0.2">
      <c r="A37" s="2"/>
      <c r="B37" s="18"/>
      <c r="C37" s="9"/>
      <c r="D37" s="25"/>
      <c r="E37" s="9"/>
      <c r="F37" s="25"/>
      <c r="G37" s="345" t="s">
        <v>102</v>
      </c>
      <c r="H37" s="346"/>
      <c r="I37" s="347"/>
      <c r="J37" s="2"/>
      <c r="K37" s="25" t="s">
        <v>108</v>
      </c>
      <c r="L37" s="86">
        <v>12</v>
      </c>
      <c r="M37" s="10" t="s">
        <v>4</v>
      </c>
      <c r="N37" s="1"/>
      <c r="O37" s="2"/>
      <c r="P37" s="249">
        <f t="shared" si="0"/>
        <v>2600</v>
      </c>
      <c r="Q37" s="246">
        <f t="shared" si="1"/>
        <v>17</v>
      </c>
      <c r="R37" s="246">
        <f t="shared" si="2"/>
        <v>0</v>
      </c>
      <c r="S37" s="2"/>
      <c r="T37" s="2"/>
      <c r="U37" s="2"/>
      <c r="V37" s="2"/>
      <c r="W37" s="2"/>
      <c r="X37"/>
      <c r="Z37" s="39">
        <v>2600</v>
      </c>
      <c r="AA37" s="40">
        <v>27</v>
      </c>
      <c r="AB37" s="40">
        <v>19</v>
      </c>
      <c r="AC37" s="40">
        <v>17</v>
      </c>
    </row>
    <row r="38" spans="1:29" ht="3.95" customHeight="1" x14ac:dyDescent="0.2">
      <c r="A38" s="2"/>
      <c r="B38" s="18"/>
      <c r="C38" s="9"/>
      <c r="D38" s="9"/>
      <c r="E38" s="9"/>
      <c r="F38" s="9"/>
      <c r="G38" s="2"/>
      <c r="H38" s="2"/>
      <c r="I38" s="2"/>
      <c r="J38" s="9"/>
      <c r="K38" s="9"/>
      <c r="L38" s="9"/>
      <c r="M38" s="10"/>
      <c r="N38" s="1"/>
      <c r="O38" s="2"/>
      <c r="P38" s="249">
        <f t="shared" si="0"/>
        <v>2800</v>
      </c>
      <c r="Q38" s="246">
        <f t="shared" si="1"/>
        <v>17</v>
      </c>
      <c r="R38" s="246">
        <f t="shared" si="2"/>
        <v>0</v>
      </c>
      <c r="S38" s="2"/>
      <c r="T38" s="2"/>
      <c r="U38" s="2"/>
      <c r="V38" s="2"/>
      <c r="W38" s="2"/>
      <c r="X38"/>
      <c r="Z38" s="31">
        <v>2800</v>
      </c>
      <c r="AA38" s="40">
        <v>23</v>
      </c>
      <c r="AB38" s="40">
        <v>24</v>
      </c>
      <c r="AC38" s="40">
        <v>17</v>
      </c>
    </row>
    <row r="39" spans="1:29" ht="14.25" x14ac:dyDescent="0.2">
      <c r="A39" s="2"/>
      <c r="B39" s="18"/>
      <c r="C39" s="76">
        <f>C26+C28+C32+C36</f>
        <v>29</v>
      </c>
      <c r="D39" s="77" t="s">
        <v>5</v>
      </c>
      <c r="E39" s="100" t="s">
        <v>346</v>
      </c>
      <c r="F39" s="9"/>
      <c r="G39" s="9"/>
      <c r="H39" s="9"/>
      <c r="I39" s="9"/>
      <c r="J39" s="9"/>
      <c r="K39" s="9"/>
      <c r="L39" s="9"/>
      <c r="M39" s="10"/>
      <c r="N39" s="1"/>
      <c r="O39" s="2"/>
      <c r="P39" s="249">
        <f t="shared" si="0"/>
        <v>3000</v>
      </c>
      <c r="Q39" s="246">
        <f t="shared" si="1"/>
        <v>6</v>
      </c>
      <c r="R39" s="246">
        <f t="shared" si="2"/>
        <v>0</v>
      </c>
      <c r="S39" s="2"/>
      <c r="T39" s="2"/>
      <c r="U39" s="2"/>
      <c r="V39" s="2"/>
      <c r="W39" s="2"/>
      <c r="X39"/>
      <c r="Z39" s="31">
        <v>3000</v>
      </c>
      <c r="AA39" s="40">
        <v>17</v>
      </c>
      <c r="AB39" s="40">
        <v>16</v>
      </c>
      <c r="AC39" s="40">
        <v>6</v>
      </c>
    </row>
    <row r="40" spans="1:29" ht="3.95" customHeight="1" x14ac:dyDescent="0.2">
      <c r="A40" s="2"/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0"/>
      <c r="N40" s="1"/>
      <c r="O40" s="2"/>
      <c r="P40" s="249">
        <f t="shared" si="0"/>
        <v>3200</v>
      </c>
      <c r="Q40" s="246">
        <f t="shared" si="1"/>
        <v>7</v>
      </c>
      <c r="R40" s="246">
        <f t="shared" si="2"/>
        <v>0</v>
      </c>
      <c r="S40" s="2"/>
      <c r="T40" s="2"/>
      <c r="U40" s="2"/>
      <c r="V40" s="2"/>
      <c r="W40" s="2"/>
      <c r="X40"/>
      <c r="Z40" s="31">
        <v>3200</v>
      </c>
      <c r="AA40" s="40">
        <v>12</v>
      </c>
      <c r="AB40" s="40">
        <v>7</v>
      </c>
      <c r="AC40" s="40">
        <v>7</v>
      </c>
    </row>
    <row r="41" spans="1:29" ht="15" x14ac:dyDescent="0.2">
      <c r="A41" s="2"/>
      <c r="B41" s="26"/>
      <c r="C41" s="27" t="s">
        <v>109</v>
      </c>
      <c r="D41" s="27"/>
      <c r="E41" s="27"/>
      <c r="F41" s="27"/>
      <c r="G41" s="27"/>
      <c r="H41" s="27"/>
      <c r="I41" s="27"/>
      <c r="J41" s="27"/>
      <c r="K41" s="27"/>
      <c r="L41" s="27"/>
      <c r="M41" s="28"/>
      <c r="N41" s="1"/>
      <c r="O41" s="2"/>
      <c r="P41" s="249">
        <f t="shared" si="0"/>
        <v>3400</v>
      </c>
      <c r="Q41" s="246">
        <f t="shared" si="1"/>
        <v>11</v>
      </c>
      <c r="R41" s="246">
        <f t="shared" si="2"/>
        <v>0</v>
      </c>
      <c r="S41" s="2"/>
      <c r="T41" s="2"/>
      <c r="U41" s="2"/>
      <c r="V41" s="2"/>
      <c r="W41" s="2"/>
      <c r="X41"/>
      <c r="Z41" s="31">
        <v>3400</v>
      </c>
      <c r="AA41" s="40">
        <v>10</v>
      </c>
      <c r="AB41" s="40">
        <v>8</v>
      </c>
      <c r="AC41" s="40">
        <v>11</v>
      </c>
    </row>
    <row r="42" spans="1:29" ht="14.25" x14ac:dyDescent="0.2">
      <c r="A42" s="2"/>
      <c r="B42" s="18"/>
      <c r="C42" s="74" t="s">
        <v>89</v>
      </c>
      <c r="D42" s="9" t="s">
        <v>85</v>
      </c>
      <c r="E42" s="9"/>
      <c r="F42" s="9"/>
      <c r="G42" s="9"/>
      <c r="H42" s="9"/>
      <c r="I42" s="9"/>
      <c r="J42" s="74"/>
      <c r="K42" s="25" t="s">
        <v>187</v>
      </c>
      <c r="L42" s="74" t="s">
        <v>119</v>
      </c>
      <c r="M42" s="10"/>
      <c r="N42" s="1"/>
      <c r="O42" s="2"/>
      <c r="P42" s="249">
        <f t="shared" si="0"/>
        <v>3600</v>
      </c>
      <c r="Q42" s="246">
        <f t="shared" si="1"/>
        <v>3</v>
      </c>
      <c r="R42" s="246">
        <f t="shared" si="2"/>
        <v>0</v>
      </c>
      <c r="S42" s="2"/>
      <c r="T42" s="2"/>
      <c r="U42" s="2"/>
      <c r="V42" s="2"/>
      <c r="W42" s="2"/>
      <c r="X42"/>
      <c r="Z42" s="31">
        <v>3600</v>
      </c>
      <c r="AA42" s="40">
        <v>11</v>
      </c>
      <c r="AB42" s="40">
        <v>5</v>
      </c>
      <c r="AC42" s="40">
        <v>3</v>
      </c>
    </row>
    <row r="43" spans="1:29" ht="14.25" x14ac:dyDescent="0.2">
      <c r="A43" s="2"/>
      <c r="B43" s="18"/>
      <c r="C43" s="99" t="s">
        <v>92</v>
      </c>
      <c r="D43" s="9"/>
      <c r="E43" s="100" t="s">
        <v>91</v>
      </c>
      <c r="F43" s="9"/>
      <c r="G43" s="9" t="s">
        <v>197</v>
      </c>
      <c r="H43" s="9"/>
      <c r="I43" s="9"/>
      <c r="J43" s="9"/>
      <c r="K43" s="9"/>
      <c r="L43" s="9"/>
      <c r="M43" s="10"/>
      <c r="N43" s="1"/>
      <c r="O43" s="2"/>
      <c r="P43" s="249">
        <f t="shared" si="0"/>
        <v>3800</v>
      </c>
      <c r="Q43" s="246">
        <f t="shared" si="1"/>
        <v>6</v>
      </c>
      <c r="R43" s="246">
        <f t="shared" si="2"/>
        <v>0</v>
      </c>
      <c r="S43" s="2"/>
      <c r="T43" s="2"/>
      <c r="U43" s="2"/>
      <c r="V43" s="2"/>
      <c r="W43" s="2"/>
      <c r="X43"/>
      <c r="Z43" s="31">
        <v>3800</v>
      </c>
      <c r="AA43" s="40">
        <v>4</v>
      </c>
      <c r="AB43" s="40">
        <v>4</v>
      </c>
      <c r="AC43" s="40">
        <v>6</v>
      </c>
    </row>
    <row r="44" spans="1:29" ht="14.25" x14ac:dyDescent="0.2">
      <c r="A44" s="2"/>
      <c r="B44" s="18"/>
      <c r="C44" s="73" t="s">
        <v>86</v>
      </c>
      <c r="D44" s="9"/>
      <c r="E44" s="9"/>
      <c r="F44" s="25" t="s">
        <v>345</v>
      </c>
      <c r="G44" s="345" t="s">
        <v>112</v>
      </c>
      <c r="H44" s="346"/>
      <c r="I44" s="347"/>
      <c r="J44" s="2"/>
      <c r="K44" s="25" t="s">
        <v>114</v>
      </c>
      <c r="L44" s="62">
        <v>680</v>
      </c>
      <c r="M44" s="10" t="s">
        <v>436</v>
      </c>
      <c r="N44" s="1"/>
      <c r="O44" s="2"/>
      <c r="P44" s="249">
        <f t="shared" si="0"/>
        <v>4000</v>
      </c>
      <c r="Q44" s="246">
        <f t="shared" si="1"/>
        <v>4</v>
      </c>
      <c r="R44" s="246">
        <f t="shared" si="2"/>
        <v>0</v>
      </c>
      <c r="S44" s="2"/>
      <c r="T44" s="2"/>
      <c r="U44" s="2"/>
      <c r="V44" s="2"/>
      <c r="W44" s="2"/>
      <c r="X44"/>
      <c r="Z44" s="31">
        <v>4000</v>
      </c>
      <c r="AA44" s="40">
        <v>6</v>
      </c>
      <c r="AB44" s="40">
        <v>5</v>
      </c>
      <c r="AC44" s="40">
        <v>4</v>
      </c>
    </row>
    <row r="45" spans="1:29" ht="3.95" customHeight="1" x14ac:dyDescent="0.2">
      <c r="A45" s="2"/>
      <c r="B45" s="18"/>
      <c r="C45" s="9"/>
      <c r="D45" s="9"/>
      <c r="E45" s="9"/>
      <c r="F45" s="9"/>
      <c r="G45" s="2"/>
      <c r="H45" s="2"/>
      <c r="I45" s="2"/>
      <c r="J45" s="2"/>
      <c r="K45" s="25"/>
      <c r="L45" s="9"/>
      <c r="M45" s="10"/>
      <c r="N45" s="1"/>
      <c r="O45" s="2"/>
      <c r="P45" s="249">
        <f t="shared" si="0"/>
        <v>4200</v>
      </c>
      <c r="Q45" s="246">
        <f t="shared" si="1"/>
        <v>2</v>
      </c>
      <c r="R45" s="246">
        <f t="shared" si="2"/>
        <v>0</v>
      </c>
      <c r="S45" s="2"/>
      <c r="T45" s="2"/>
      <c r="U45" s="2"/>
      <c r="V45" s="2"/>
      <c r="W45" s="2"/>
      <c r="X45"/>
      <c r="Z45" s="31">
        <v>4200</v>
      </c>
      <c r="AA45" s="40">
        <v>9</v>
      </c>
      <c r="AB45" s="40">
        <v>5</v>
      </c>
      <c r="AC45" s="40">
        <v>2</v>
      </c>
    </row>
    <row r="46" spans="1:29" ht="15" x14ac:dyDescent="0.2">
      <c r="A46" s="2"/>
      <c r="B46" s="18"/>
      <c r="C46" s="79">
        <v>4</v>
      </c>
      <c r="D46" s="77" t="s">
        <v>2</v>
      </c>
      <c r="E46" s="101" t="s">
        <v>6</v>
      </c>
      <c r="F46" s="102" t="s">
        <v>110</v>
      </c>
      <c r="G46" s="9"/>
      <c r="H46" s="9"/>
      <c r="I46" s="9"/>
      <c r="J46" s="2"/>
      <c r="K46" s="25"/>
      <c r="L46" s="9"/>
      <c r="M46" s="10"/>
      <c r="N46" s="1"/>
      <c r="O46" s="2"/>
      <c r="P46" s="249">
        <f t="shared" si="0"/>
        <v>4400</v>
      </c>
      <c r="Q46" s="246">
        <f t="shared" si="1"/>
        <v>2</v>
      </c>
      <c r="R46" s="246">
        <f t="shared" si="2"/>
        <v>0</v>
      </c>
      <c r="S46" s="2"/>
      <c r="T46" s="2"/>
      <c r="U46" s="2"/>
      <c r="V46" s="2"/>
      <c r="W46" s="2"/>
      <c r="X46"/>
      <c r="Z46" s="31">
        <v>4400</v>
      </c>
      <c r="AA46" s="40">
        <v>3</v>
      </c>
      <c r="AB46" s="40">
        <v>2</v>
      </c>
      <c r="AC46" s="40">
        <v>2</v>
      </c>
    </row>
    <row r="47" spans="1:29" ht="14.25" x14ac:dyDescent="0.2">
      <c r="A47" s="2"/>
      <c r="B47" s="18"/>
      <c r="C47" s="9"/>
      <c r="D47" s="25"/>
      <c r="E47" s="9"/>
      <c r="F47" s="25"/>
      <c r="G47" s="345" t="s">
        <v>113</v>
      </c>
      <c r="H47" s="346"/>
      <c r="I47" s="347"/>
      <c r="J47" s="2"/>
      <c r="K47" s="25" t="s">
        <v>115</v>
      </c>
      <c r="L47" s="62">
        <v>680</v>
      </c>
      <c r="M47" s="10" t="s">
        <v>436</v>
      </c>
      <c r="N47" s="1"/>
      <c r="O47" s="2"/>
      <c r="P47" s="249">
        <f t="shared" si="0"/>
        <v>4600</v>
      </c>
      <c r="Q47" s="246">
        <f t="shared" si="1"/>
        <v>2</v>
      </c>
      <c r="R47" s="246">
        <f t="shared" si="2"/>
        <v>0</v>
      </c>
      <c r="S47" s="2"/>
      <c r="T47" s="2"/>
      <c r="U47" s="2"/>
      <c r="V47" s="2"/>
      <c r="W47" s="2"/>
      <c r="X47"/>
      <c r="Z47" s="31">
        <v>4600</v>
      </c>
      <c r="AA47" s="40">
        <v>1</v>
      </c>
      <c r="AB47" s="40">
        <v>1</v>
      </c>
      <c r="AC47" s="40">
        <v>2</v>
      </c>
    </row>
    <row r="48" spans="1:29" ht="3.95" customHeight="1" x14ac:dyDescent="0.2">
      <c r="A48" s="2"/>
      <c r="B48" s="18"/>
      <c r="C48" s="9"/>
      <c r="D48" s="9"/>
      <c r="E48" s="9"/>
      <c r="F48" s="9"/>
      <c r="G48" s="2"/>
      <c r="H48" s="2"/>
      <c r="I48" s="2"/>
      <c r="J48" s="2"/>
      <c r="K48" s="25"/>
      <c r="L48" s="9"/>
      <c r="M48" s="10"/>
      <c r="N48" s="1"/>
      <c r="O48" s="2"/>
      <c r="P48" s="249">
        <f t="shared" si="0"/>
        <v>4800</v>
      </c>
      <c r="Q48" s="246">
        <f t="shared" si="1"/>
        <v>1</v>
      </c>
      <c r="R48" s="246">
        <f t="shared" si="2"/>
        <v>0</v>
      </c>
      <c r="S48" s="2"/>
      <c r="T48" s="2"/>
      <c r="U48" s="2"/>
      <c r="V48" s="2"/>
      <c r="W48" s="2"/>
      <c r="X48"/>
      <c r="Z48" s="31">
        <v>4800</v>
      </c>
      <c r="AA48" s="40">
        <v>2</v>
      </c>
      <c r="AB48" s="40">
        <v>1</v>
      </c>
      <c r="AC48" s="40">
        <v>1</v>
      </c>
    </row>
    <row r="49" spans="1:29" ht="15" x14ac:dyDescent="0.2">
      <c r="A49" s="2"/>
      <c r="B49" s="18"/>
      <c r="C49" s="79">
        <v>3</v>
      </c>
      <c r="D49" s="77" t="s">
        <v>2</v>
      </c>
      <c r="E49" s="101" t="s">
        <v>7</v>
      </c>
      <c r="F49" s="102" t="s">
        <v>111</v>
      </c>
      <c r="G49" s="9"/>
      <c r="H49" s="9"/>
      <c r="I49" s="9"/>
      <c r="J49" s="2"/>
      <c r="K49" s="25"/>
      <c r="L49" s="9"/>
      <c r="M49" s="10"/>
      <c r="N49" s="1"/>
      <c r="O49" s="2"/>
      <c r="P49" s="249">
        <f t="shared" si="0"/>
        <v>5000</v>
      </c>
      <c r="Q49" s="246">
        <f t="shared" si="1"/>
        <v>0</v>
      </c>
      <c r="R49" s="246">
        <f t="shared" si="2"/>
        <v>0</v>
      </c>
      <c r="S49" s="2"/>
      <c r="T49" s="2"/>
      <c r="U49" s="2"/>
      <c r="V49" s="2"/>
      <c r="W49" s="2"/>
      <c r="X49"/>
      <c r="Z49" s="31">
        <v>5000</v>
      </c>
      <c r="AA49" s="40">
        <v>4</v>
      </c>
      <c r="AB49" s="40"/>
      <c r="AC49" s="40"/>
    </row>
    <row r="50" spans="1:29" ht="14.25" x14ac:dyDescent="0.2">
      <c r="A50" s="2"/>
      <c r="B50" s="18"/>
      <c r="C50" s="9"/>
      <c r="D50" s="25"/>
      <c r="E50" s="9"/>
      <c r="F50" s="25"/>
      <c r="G50" s="345" t="s">
        <v>113</v>
      </c>
      <c r="H50" s="346"/>
      <c r="I50" s="347"/>
      <c r="J50" s="2"/>
      <c r="K50" s="25" t="s">
        <v>116</v>
      </c>
      <c r="L50" s="62">
        <v>800</v>
      </c>
      <c r="M50" s="10" t="s">
        <v>436</v>
      </c>
      <c r="N50" s="1"/>
      <c r="O50" s="2"/>
      <c r="P50" s="249">
        <f t="shared" si="0"/>
        <v>5200</v>
      </c>
      <c r="Q50" s="246">
        <f>IF($I$9&gt;=30000,AC50,IF($I$9&gt;=10000,AB50,AA50))</f>
        <v>0</v>
      </c>
      <c r="R50" s="246">
        <f t="shared" si="2"/>
        <v>0</v>
      </c>
      <c r="S50" s="2"/>
      <c r="T50" s="2"/>
      <c r="U50" s="2"/>
      <c r="V50" s="2"/>
      <c r="W50" s="2"/>
      <c r="X50"/>
      <c r="Z50" s="31">
        <v>5200</v>
      </c>
      <c r="AA50" s="40"/>
      <c r="AB50" s="40"/>
      <c r="AC50" s="40"/>
    </row>
    <row r="51" spans="1:29" ht="3.95" customHeight="1" x14ac:dyDescent="0.2">
      <c r="A51" s="2"/>
      <c r="B51" s="18"/>
      <c r="C51" s="9"/>
      <c r="D51" s="9"/>
      <c r="E51" s="9"/>
      <c r="F51" s="9"/>
      <c r="G51" s="2"/>
      <c r="H51" s="2"/>
      <c r="I51" s="2"/>
      <c r="J51" s="9"/>
      <c r="K51" s="9"/>
      <c r="L51" s="9"/>
      <c r="M51" s="10"/>
      <c r="N51" s="1"/>
      <c r="O51" s="2"/>
      <c r="P51" s="249">
        <f t="shared" si="0"/>
        <v>5400</v>
      </c>
      <c r="Q51" s="246">
        <f t="shared" si="1"/>
        <v>0</v>
      </c>
      <c r="R51" s="246">
        <f t="shared" si="2"/>
        <v>0</v>
      </c>
      <c r="S51" s="2"/>
      <c r="T51" s="2"/>
      <c r="U51" s="2"/>
      <c r="V51" s="2"/>
      <c r="W51" s="2"/>
      <c r="X51"/>
      <c r="Z51" s="31">
        <v>5400</v>
      </c>
      <c r="AA51" s="40"/>
      <c r="AB51" s="40"/>
      <c r="AC51" s="40"/>
    </row>
    <row r="52" spans="1:29" ht="14.25" x14ac:dyDescent="0.2">
      <c r="A52" s="2"/>
      <c r="B52" s="18"/>
      <c r="C52" s="76">
        <f>C46+C49</f>
        <v>7</v>
      </c>
      <c r="D52" s="77" t="s">
        <v>8</v>
      </c>
      <c r="E52" s="100" t="s">
        <v>346</v>
      </c>
      <c r="F52" s="9"/>
      <c r="G52" s="9"/>
      <c r="H52" s="9"/>
      <c r="I52" s="9"/>
      <c r="J52" s="9"/>
      <c r="K52" s="9"/>
      <c r="L52" s="9"/>
      <c r="M52" s="10"/>
      <c r="N52" s="1"/>
      <c r="O52" s="2"/>
      <c r="P52" s="249">
        <f t="shared" si="0"/>
        <v>0</v>
      </c>
      <c r="Q52" s="246">
        <f t="shared" si="1"/>
        <v>0</v>
      </c>
      <c r="R52" s="246"/>
      <c r="S52" s="2"/>
      <c r="T52" s="2"/>
      <c r="U52" s="2"/>
      <c r="V52" s="2"/>
      <c r="W52" s="2"/>
      <c r="X52"/>
    </row>
    <row r="53" spans="1:29" ht="3.95" customHeight="1" x14ac:dyDescent="0.2">
      <c r="A53" s="2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9"/>
      <c r="N53" s="1"/>
      <c r="O53" s="2"/>
      <c r="P53" s="254"/>
      <c r="Q53" s="2"/>
      <c r="R53" s="2"/>
      <c r="S53" s="2"/>
      <c r="T53" s="2"/>
      <c r="U53" s="2"/>
      <c r="V53" s="2"/>
      <c r="W53" s="2"/>
      <c r="X53"/>
    </row>
    <row r="54" spans="1:29" ht="15" x14ac:dyDescent="0.2">
      <c r="A54" s="2"/>
      <c r="B54" s="26"/>
      <c r="C54" s="27" t="s">
        <v>117</v>
      </c>
      <c r="D54" s="27"/>
      <c r="E54" s="27"/>
      <c r="F54" s="27"/>
      <c r="G54" s="27"/>
      <c r="H54" s="27"/>
      <c r="I54" s="27"/>
      <c r="J54" s="27"/>
      <c r="K54" s="27"/>
      <c r="L54" s="27"/>
      <c r="M54" s="28"/>
      <c r="N54" s="1"/>
      <c r="O54" s="2"/>
      <c r="P54" s="2"/>
      <c r="Q54" s="2"/>
      <c r="R54" s="2"/>
      <c r="S54" s="2"/>
      <c r="T54" s="2"/>
      <c r="U54" s="2"/>
      <c r="V54" s="2"/>
      <c r="W54" s="2"/>
      <c r="X54"/>
    </row>
    <row r="55" spans="1:29" ht="14.25" x14ac:dyDescent="0.2">
      <c r="A55" s="2"/>
      <c r="B55" s="18"/>
      <c r="C55" s="74" t="s">
        <v>89</v>
      </c>
      <c r="D55" s="9" t="s">
        <v>85</v>
      </c>
      <c r="E55" s="9"/>
      <c r="F55" s="9"/>
      <c r="G55" s="9"/>
      <c r="H55" s="9"/>
      <c r="I55" s="9"/>
      <c r="J55" s="74"/>
      <c r="K55" s="25" t="s">
        <v>187</v>
      </c>
      <c r="L55" s="74" t="s">
        <v>119</v>
      </c>
      <c r="M55" s="10"/>
      <c r="N55" s="1"/>
      <c r="O55" s="2"/>
      <c r="P55" s="246" t="s">
        <v>201</v>
      </c>
      <c r="Q55" s="246" t="s">
        <v>390</v>
      </c>
      <c r="R55" s="285" t="s">
        <v>404</v>
      </c>
      <c r="S55" s="93"/>
      <c r="T55" s="2"/>
      <c r="U55" s="2"/>
      <c r="V55" s="2"/>
      <c r="W55" s="2"/>
      <c r="X55"/>
    </row>
    <row r="56" spans="1:29" ht="14.25" x14ac:dyDescent="0.2">
      <c r="A56" s="2"/>
      <c r="B56" s="18"/>
      <c r="C56" s="99" t="s">
        <v>92</v>
      </c>
      <c r="D56" s="9"/>
      <c r="E56" s="100" t="s">
        <v>91</v>
      </c>
      <c r="F56" s="9"/>
      <c r="G56" s="9" t="s">
        <v>198</v>
      </c>
      <c r="H56" s="9"/>
      <c r="I56" s="9"/>
      <c r="J56" s="9"/>
      <c r="K56" s="9"/>
      <c r="L56" s="9"/>
      <c r="M56" s="10"/>
      <c r="N56" s="1"/>
      <c r="O56" s="2"/>
      <c r="P56" s="255">
        <v>0</v>
      </c>
      <c r="Q56" s="256">
        <v>135</v>
      </c>
      <c r="R56" s="246">
        <f>IF(AND($L$50&gt;=P56,$L$50&lt;P57),Q56,0)</f>
        <v>0</v>
      </c>
      <c r="S56" s="93"/>
      <c r="T56" s="2"/>
      <c r="U56" s="2"/>
      <c r="V56" s="2"/>
      <c r="W56" s="2"/>
      <c r="X56"/>
    </row>
    <row r="57" spans="1:29" ht="14.25" x14ac:dyDescent="0.2">
      <c r="A57" s="2"/>
      <c r="B57" s="18"/>
      <c r="C57" s="73" t="s">
        <v>86</v>
      </c>
      <c r="D57" s="9"/>
      <c r="E57" s="9"/>
      <c r="F57" s="25" t="s">
        <v>345</v>
      </c>
      <c r="G57" s="345" t="s">
        <v>128</v>
      </c>
      <c r="H57" s="346"/>
      <c r="I57" s="347"/>
      <c r="J57" s="2"/>
      <c r="K57" s="25" t="s">
        <v>186</v>
      </c>
      <c r="L57" s="9"/>
      <c r="M57" s="10"/>
      <c r="N57" s="1"/>
      <c r="O57" s="2"/>
      <c r="P57" s="255">
        <v>200</v>
      </c>
      <c r="Q57" s="256">
        <v>165</v>
      </c>
      <c r="R57" s="246">
        <f t="shared" ref="R57:R82" si="3">IF(AND($L$50&gt;=P57,$L$50&lt;P58),Q57,0)</f>
        <v>0</v>
      </c>
      <c r="S57" s="93"/>
      <c r="T57" s="2"/>
      <c r="U57" s="2"/>
      <c r="V57" s="2"/>
      <c r="W57" s="2"/>
      <c r="X57"/>
    </row>
    <row r="58" spans="1:29" ht="3.95" customHeight="1" x14ac:dyDescent="0.2">
      <c r="A58" s="2"/>
      <c r="B58" s="18"/>
      <c r="C58" s="9"/>
      <c r="D58" s="9"/>
      <c r="E58" s="9"/>
      <c r="F58" s="9"/>
      <c r="G58" s="2"/>
      <c r="H58" s="2"/>
      <c r="I58" s="2"/>
      <c r="J58" s="2"/>
      <c r="K58" s="9"/>
      <c r="L58" s="9"/>
      <c r="M58" s="10"/>
      <c r="N58" s="1"/>
      <c r="O58" s="2"/>
      <c r="P58" s="255">
        <v>400</v>
      </c>
      <c r="Q58" s="256">
        <v>218</v>
      </c>
      <c r="R58" s="246">
        <f t="shared" si="3"/>
        <v>0</v>
      </c>
      <c r="S58" s="93"/>
      <c r="T58" s="2"/>
      <c r="U58" s="2"/>
      <c r="V58" s="2"/>
      <c r="W58" s="2"/>
      <c r="X58"/>
    </row>
    <row r="59" spans="1:29" ht="15" x14ac:dyDescent="0.2">
      <c r="A59" s="2"/>
      <c r="B59" s="18"/>
      <c r="C59" s="76">
        <f>MAX(C60,C61)</f>
        <v>5</v>
      </c>
      <c r="D59" s="77" t="s">
        <v>2</v>
      </c>
      <c r="E59" s="101" t="s">
        <v>9</v>
      </c>
      <c r="F59" s="102" t="s">
        <v>120</v>
      </c>
      <c r="G59" s="9"/>
      <c r="H59" s="9"/>
      <c r="I59" s="9"/>
      <c r="J59" s="9" t="s">
        <v>121</v>
      </c>
      <c r="K59" s="9"/>
      <c r="L59" s="9"/>
      <c r="M59" s="10"/>
      <c r="N59" s="1"/>
      <c r="O59" s="2"/>
      <c r="P59" s="255">
        <v>600</v>
      </c>
      <c r="Q59" s="256">
        <v>201</v>
      </c>
      <c r="R59" s="246">
        <f t="shared" si="3"/>
        <v>0</v>
      </c>
      <c r="S59" s="93"/>
      <c r="T59" s="2"/>
      <c r="U59" s="250" t="s">
        <v>403</v>
      </c>
      <c r="V59" s="251" t="s">
        <v>395</v>
      </c>
      <c r="W59" s="2"/>
      <c r="X59"/>
    </row>
    <row r="60" spans="1:29" ht="26.25" customHeight="1" x14ac:dyDescent="0.2">
      <c r="A60" s="2"/>
      <c r="B60" s="18"/>
      <c r="C60" s="79">
        <v>3</v>
      </c>
      <c r="D60" s="78"/>
      <c r="E60" s="105" t="s">
        <v>123</v>
      </c>
      <c r="F60" s="106" t="s">
        <v>122</v>
      </c>
      <c r="G60" s="345" t="s">
        <v>126</v>
      </c>
      <c r="H60" s="346"/>
      <c r="I60" s="347"/>
      <c r="J60" s="9"/>
      <c r="K60" s="9"/>
      <c r="L60" s="9"/>
      <c r="M60" s="10"/>
      <c r="N60" s="1"/>
      <c r="O60" s="2"/>
      <c r="P60" s="255">
        <v>800</v>
      </c>
      <c r="Q60" s="256">
        <v>173</v>
      </c>
      <c r="R60" s="246">
        <f t="shared" si="3"/>
        <v>173</v>
      </c>
      <c r="S60" s="93"/>
      <c r="T60" s="2"/>
      <c r="U60" s="257"/>
      <c r="V60" s="258"/>
      <c r="W60" s="2"/>
      <c r="X60"/>
    </row>
    <row r="61" spans="1:29" ht="38.25" x14ac:dyDescent="0.2">
      <c r="A61" s="2"/>
      <c r="B61" s="18"/>
      <c r="C61" s="79">
        <v>5</v>
      </c>
      <c r="D61" s="78"/>
      <c r="E61" s="105" t="s">
        <v>124</v>
      </c>
      <c r="F61" s="188" t="s">
        <v>125</v>
      </c>
      <c r="G61" s="345" t="s">
        <v>127</v>
      </c>
      <c r="H61" s="346"/>
      <c r="I61" s="347"/>
      <c r="J61" s="9"/>
      <c r="K61" s="9"/>
      <c r="L61" s="9"/>
      <c r="M61" s="10"/>
      <c r="N61" s="1"/>
      <c r="O61" s="2"/>
      <c r="P61" s="255">
        <v>1000</v>
      </c>
      <c r="Q61" s="256">
        <v>131</v>
      </c>
      <c r="R61" s="246">
        <f t="shared" si="3"/>
        <v>0</v>
      </c>
      <c r="S61" s="93"/>
      <c r="T61" s="2"/>
      <c r="U61" s="257"/>
      <c r="V61" s="258"/>
      <c r="W61" s="2"/>
      <c r="X61"/>
    </row>
    <row r="62" spans="1:29" ht="9.75" customHeight="1" x14ac:dyDescent="0.2">
      <c r="A62" s="2"/>
      <c r="B62" s="18"/>
      <c r="C62" s="9"/>
      <c r="D62" s="9"/>
      <c r="E62" s="9"/>
      <c r="F62" s="9"/>
      <c r="G62" s="2"/>
      <c r="H62" s="2"/>
      <c r="I62" s="2"/>
      <c r="J62" s="9"/>
      <c r="K62" s="9"/>
      <c r="L62" s="9"/>
      <c r="M62" s="10"/>
      <c r="N62" s="1"/>
      <c r="O62" s="2"/>
      <c r="P62" s="255">
        <v>1200</v>
      </c>
      <c r="Q62" s="256">
        <v>96</v>
      </c>
      <c r="R62" s="246">
        <f t="shared" si="3"/>
        <v>0</v>
      </c>
      <c r="S62" s="93"/>
      <c r="T62" s="2"/>
      <c r="U62" s="253" t="s">
        <v>402</v>
      </c>
      <c r="V62" s="246"/>
      <c r="W62" s="2"/>
      <c r="X62"/>
    </row>
    <row r="63" spans="1:29" ht="15" x14ac:dyDescent="0.2">
      <c r="A63" s="2"/>
      <c r="B63" s="18"/>
      <c r="C63" s="76">
        <f>(C64+C65)/2</f>
        <v>2</v>
      </c>
      <c r="D63" s="77" t="s">
        <v>2</v>
      </c>
      <c r="E63" s="101" t="s">
        <v>10</v>
      </c>
      <c r="F63" s="102" t="s">
        <v>129</v>
      </c>
      <c r="G63" s="9"/>
      <c r="H63" s="9"/>
      <c r="I63" s="9"/>
      <c r="J63" s="9" t="s">
        <v>130</v>
      </c>
      <c r="K63" s="9"/>
      <c r="L63" s="9"/>
      <c r="M63" s="10"/>
      <c r="N63" s="1"/>
      <c r="O63" s="2"/>
      <c r="P63" s="255">
        <v>1400</v>
      </c>
      <c r="Q63" s="256">
        <v>94</v>
      </c>
      <c r="R63" s="246">
        <f t="shared" si="3"/>
        <v>0</v>
      </c>
      <c r="S63" s="93"/>
      <c r="T63" s="2"/>
      <c r="U63" s="253" t="s">
        <v>400</v>
      </c>
      <c r="V63" s="246"/>
      <c r="W63" s="2"/>
      <c r="X63"/>
    </row>
    <row r="64" spans="1:29" ht="28.5" x14ac:dyDescent="0.2">
      <c r="A64" s="2"/>
      <c r="B64" s="18"/>
      <c r="C64" s="79">
        <v>3</v>
      </c>
      <c r="D64" s="78"/>
      <c r="E64" s="105" t="s">
        <v>123</v>
      </c>
      <c r="F64" s="106" t="s">
        <v>132</v>
      </c>
      <c r="G64" s="345" t="s">
        <v>133</v>
      </c>
      <c r="H64" s="346"/>
      <c r="I64" s="347"/>
      <c r="J64" s="9"/>
      <c r="K64" s="9"/>
      <c r="L64" s="9"/>
      <c r="M64" s="10"/>
      <c r="N64" s="1"/>
      <c r="O64" s="2"/>
      <c r="P64" s="255">
        <v>1600</v>
      </c>
      <c r="Q64" s="256">
        <v>71</v>
      </c>
      <c r="R64" s="246">
        <f t="shared" si="3"/>
        <v>0</v>
      </c>
      <c r="S64" s="93"/>
      <c r="T64" s="2"/>
      <c r="U64" s="253"/>
      <c r="V64" s="246"/>
      <c r="W64" s="2"/>
      <c r="X64"/>
    </row>
    <row r="65" spans="1:24" ht="28.5" x14ac:dyDescent="0.2">
      <c r="A65" s="2"/>
      <c r="B65" s="18"/>
      <c r="C65" s="79">
        <v>1</v>
      </c>
      <c r="D65" s="78"/>
      <c r="E65" s="105" t="s">
        <v>124</v>
      </c>
      <c r="F65" s="106" t="s">
        <v>134</v>
      </c>
      <c r="G65" s="345" t="s">
        <v>135</v>
      </c>
      <c r="H65" s="346"/>
      <c r="I65" s="347"/>
      <c r="J65" s="366" t="s">
        <v>137</v>
      </c>
      <c r="K65" s="367"/>
      <c r="L65" s="75">
        <v>0</v>
      </c>
      <c r="M65" s="10" t="s">
        <v>164</v>
      </c>
      <c r="N65" s="1"/>
      <c r="O65" s="2"/>
      <c r="P65" s="255">
        <v>1800</v>
      </c>
      <c r="Q65" s="256">
        <v>64</v>
      </c>
      <c r="R65" s="246">
        <f t="shared" si="3"/>
        <v>0</v>
      </c>
      <c r="S65" s="93"/>
      <c r="T65" s="2"/>
      <c r="U65" s="253"/>
      <c r="V65" s="246"/>
      <c r="W65" s="2"/>
      <c r="X65"/>
    </row>
    <row r="66" spans="1:24" ht="9.9499999999999993" customHeight="1" x14ac:dyDescent="0.2">
      <c r="A66" s="2"/>
      <c r="B66" s="18"/>
      <c r="C66" s="9"/>
      <c r="D66" s="9"/>
      <c r="E66" s="9"/>
      <c r="F66" s="9"/>
      <c r="G66" s="2"/>
      <c r="H66" s="2"/>
      <c r="I66" s="2"/>
      <c r="J66" s="9"/>
      <c r="K66" s="9"/>
      <c r="L66" s="9"/>
      <c r="M66" s="10"/>
      <c r="N66" s="1"/>
      <c r="O66" s="2"/>
      <c r="P66" s="255">
        <v>2000</v>
      </c>
      <c r="Q66" s="256">
        <v>75</v>
      </c>
      <c r="R66" s="246">
        <f t="shared" si="3"/>
        <v>0</v>
      </c>
      <c r="S66" s="93"/>
      <c r="T66" s="2"/>
      <c r="U66" s="253" t="s">
        <v>398</v>
      </c>
      <c r="V66" s="246"/>
      <c r="W66" s="2"/>
      <c r="X66"/>
    </row>
    <row r="67" spans="1:24" ht="15" x14ac:dyDescent="0.2">
      <c r="A67" s="2"/>
      <c r="B67" s="18"/>
      <c r="C67" s="79">
        <v>5</v>
      </c>
      <c r="D67" s="77" t="s">
        <v>2</v>
      </c>
      <c r="E67" s="101" t="s">
        <v>11</v>
      </c>
      <c r="F67" s="102" t="s">
        <v>136</v>
      </c>
      <c r="G67" s="9"/>
      <c r="H67" s="9"/>
      <c r="I67" s="9"/>
      <c r="J67" s="9"/>
      <c r="K67" s="9"/>
      <c r="L67" s="9"/>
      <c r="M67" s="10"/>
      <c r="N67" s="1"/>
      <c r="O67" s="2"/>
      <c r="P67" s="255">
        <v>2200</v>
      </c>
      <c r="Q67" s="256">
        <v>47</v>
      </c>
      <c r="R67" s="246">
        <f t="shared" si="3"/>
        <v>0</v>
      </c>
      <c r="S67" s="93"/>
      <c r="T67" s="2"/>
      <c r="U67" s="253" t="s">
        <v>399</v>
      </c>
      <c r="V67" s="246"/>
      <c r="W67" s="2"/>
      <c r="X67"/>
    </row>
    <row r="68" spans="1:24" ht="26.25" customHeight="1" x14ac:dyDescent="0.2">
      <c r="A68" s="2"/>
      <c r="B68" s="18"/>
      <c r="C68" s="9"/>
      <c r="D68" s="25"/>
      <c r="E68" s="25"/>
      <c r="F68" s="25"/>
      <c r="G68" s="345" t="s">
        <v>139</v>
      </c>
      <c r="H68" s="346"/>
      <c r="I68" s="347"/>
      <c r="J68" s="2"/>
      <c r="K68" s="85" t="s">
        <v>145</v>
      </c>
      <c r="L68" s="75">
        <v>75</v>
      </c>
      <c r="M68" s="10" t="s">
        <v>165</v>
      </c>
      <c r="N68" s="1"/>
      <c r="O68" s="2"/>
      <c r="P68" s="255">
        <v>2400</v>
      </c>
      <c r="Q68" s="256">
        <v>36</v>
      </c>
      <c r="R68" s="246">
        <f t="shared" si="3"/>
        <v>0</v>
      </c>
      <c r="S68" s="93"/>
      <c r="T68" s="2"/>
      <c r="U68" s="2"/>
      <c r="V68" s="2"/>
      <c r="W68" s="2"/>
      <c r="X68"/>
    </row>
    <row r="69" spans="1:24" ht="3.95" customHeight="1" x14ac:dyDescent="0.2">
      <c r="A69" s="2"/>
      <c r="B69" s="18"/>
      <c r="C69" s="9"/>
      <c r="D69" s="9"/>
      <c r="E69" s="9"/>
      <c r="F69" s="9"/>
      <c r="G69" s="2"/>
      <c r="H69" s="2"/>
      <c r="I69" s="2"/>
      <c r="J69" s="9"/>
      <c r="K69" s="9"/>
      <c r="L69" s="9"/>
      <c r="M69" s="10"/>
      <c r="N69" s="1"/>
      <c r="O69" s="2"/>
      <c r="P69" s="255">
        <v>2600</v>
      </c>
      <c r="Q69" s="256">
        <v>30</v>
      </c>
      <c r="R69" s="246">
        <f t="shared" si="3"/>
        <v>0</v>
      </c>
      <c r="S69" s="93"/>
      <c r="T69" s="2"/>
      <c r="U69" s="2"/>
      <c r="V69" s="2"/>
      <c r="W69" s="2"/>
      <c r="X69"/>
    </row>
    <row r="70" spans="1:24" ht="27.75" customHeight="1" x14ac:dyDescent="0.2">
      <c r="A70" s="2"/>
      <c r="B70" s="18"/>
      <c r="C70" s="76">
        <f>(C71+C72+C73)/3</f>
        <v>3</v>
      </c>
      <c r="D70" s="77" t="s">
        <v>2</v>
      </c>
      <c r="E70" s="243" t="s">
        <v>12</v>
      </c>
      <c r="F70" s="368" t="s">
        <v>373</v>
      </c>
      <c r="G70" s="368"/>
      <c r="H70" s="368"/>
      <c r="I70" s="368"/>
      <c r="J70" s="9" t="s">
        <v>138</v>
      </c>
      <c r="K70" s="9"/>
      <c r="L70" s="9"/>
      <c r="M70" s="10"/>
      <c r="N70" s="1"/>
      <c r="O70" s="2"/>
      <c r="P70" s="255">
        <v>2800</v>
      </c>
      <c r="Q70" s="256">
        <v>41</v>
      </c>
      <c r="R70" s="246">
        <f t="shared" si="3"/>
        <v>0</v>
      </c>
      <c r="S70" s="93"/>
      <c r="T70" s="2"/>
      <c r="U70" s="2"/>
      <c r="V70" s="2"/>
      <c r="W70" s="2"/>
      <c r="X70"/>
    </row>
    <row r="71" spans="1:24" ht="27" customHeight="1" x14ac:dyDescent="0.2">
      <c r="A71" s="2"/>
      <c r="B71" s="18"/>
      <c r="C71" s="79">
        <v>3</v>
      </c>
      <c r="D71" s="78"/>
      <c r="E71" s="105" t="s">
        <v>123</v>
      </c>
      <c r="F71" s="106" t="s">
        <v>372</v>
      </c>
      <c r="G71" s="345" t="s">
        <v>140</v>
      </c>
      <c r="H71" s="346"/>
      <c r="I71" s="347"/>
      <c r="J71" s="2"/>
      <c r="K71" s="85" t="s">
        <v>146</v>
      </c>
      <c r="L71" s="75">
        <v>15</v>
      </c>
      <c r="M71" s="10" t="s">
        <v>165</v>
      </c>
      <c r="N71" s="1"/>
      <c r="O71" s="2"/>
      <c r="P71" s="255">
        <v>3000</v>
      </c>
      <c r="Q71" s="256">
        <v>29</v>
      </c>
      <c r="R71" s="246">
        <f t="shared" si="3"/>
        <v>0</v>
      </c>
      <c r="S71" s="93"/>
      <c r="T71" s="2"/>
      <c r="U71" s="2"/>
      <c r="V71" s="2"/>
      <c r="W71" s="2"/>
      <c r="X71"/>
    </row>
    <row r="72" spans="1:24" ht="42.75" customHeight="1" x14ac:dyDescent="0.2">
      <c r="A72" s="2"/>
      <c r="B72" s="18"/>
      <c r="C72" s="79">
        <v>4</v>
      </c>
      <c r="D72" s="78"/>
      <c r="E72" s="105" t="s">
        <v>124</v>
      </c>
      <c r="F72" s="188" t="s">
        <v>141</v>
      </c>
      <c r="G72" s="345" t="s">
        <v>142</v>
      </c>
      <c r="H72" s="346"/>
      <c r="I72" s="347"/>
      <c r="J72" s="2"/>
      <c r="K72" s="85" t="s">
        <v>147</v>
      </c>
      <c r="L72" s="75">
        <v>3</v>
      </c>
      <c r="M72" s="10" t="s">
        <v>163</v>
      </c>
      <c r="N72" s="1"/>
      <c r="O72" s="2"/>
      <c r="P72" s="255">
        <v>3200</v>
      </c>
      <c r="Q72" s="256">
        <v>37</v>
      </c>
      <c r="R72" s="246">
        <f t="shared" si="3"/>
        <v>0</v>
      </c>
      <c r="S72" s="93"/>
      <c r="T72" s="2"/>
      <c r="U72" s="2"/>
      <c r="V72" s="2"/>
      <c r="W72" s="2"/>
      <c r="X72"/>
    </row>
    <row r="73" spans="1:24" ht="26.25" customHeight="1" x14ac:dyDescent="0.2">
      <c r="A73" s="2"/>
      <c r="B73" s="18"/>
      <c r="C73" s="79">
        <v>2</v>
      </c>
      <c r="D73" s="78"/>
      <c r="E73" s="103" t="s">
        <v>131</v>
      </c>
      <c r="F73" s="104" t="s">
        <v>143</v>
      </c>
      <c r="G73" s="345" t="s">
        <v>144</v>
      </c>
      <c r="H73" s="346"/>
      <c r="I73" s="347"/>
      <c r="J73" s="369" t="s">
        <v>377</v>
      </c>
      <c r="K73" s="370"/>
      <c r="L73" s="75">
        <v>3</v>
      </c>
      <c r="M73" s="10" t="s">
        <v>163</v>
      </c>
      <c r="N73" s="1"/>
      <c r="O73" s="2"/>
      <c r="P73" s="255">
        <v>3400</v>
      </c>
      <c r="Q73" s="256">
        <v>30</v>
      </c>
      <c r="R73" s="246">
        <f t="shared" si="3"/>
        <v>0</v>
      </c>
      <c r="S73" s="93"/>
      <c r="T73" s="2"/>
      <c r="U73" s="2"/>
      <c r="V73" s="2"/>
      <c r="W73" s="2"/>
      <c r="X73"/>
    </row>
    <row r="74" spans="1:24" ht="14.25" x14ac:dyDescent="0.2">
      <c r="A74" s="2"/>
      <c r="B74" s="18"/>
      <c r="C74" s="80"/>
      <c r="D74" s="78"/>
      <c r="E74" s="108"/>
      <c r="F74" s="109"/>
      <c r="G74" s="67"/>
      <c r="H74" s="67"/>
      <c r="I74" s="67"/>
      <c r="J74" s="9"/>
      <c r="K74" s="9"/>
      <c r="L74" s="63"/>
      <c r="M74" s="10"/>
      <c r="N74" s="1"/>
      <c r="O74" s="2"/>
      <c r="P74" s="255">
        <v>3600</v>
      </c>
      <c r="Q74" s="256">
        <v>32</v>
      </c>
      <c r="R74" s="246">
        <f t="shared" si="3"/>
        <v>0</v>
      </c>
      <c r="S74" s="93"/>
      <c r="T74" s="2"/>
      <c r="U74" s="2"/>
      <c r="V74" s="2"/>
      <c r="W74" s="2"/>
      <c r="X74"/>
    </row>
    <row r="75" spans="1:24" ht="14.25" x14ac:dyDescent="0.2">
      <c r="A75" s="2"/>
      <c r="B75" s="18"/>
      <c r="C75" s="76">
        <f>C59+C63+C67+C70</f>
        <v>15</v>
      </c>
      <c r="D75" s="77" t="s">
        <v>13</v>
      </c>
      <c r="E75" s="100" t="s">
        <v>346</v>
      </c>
      <c r="F75" s="68"/>
      <c r="G75" s="68"/>
      <c r="H75" s="68"/>
      <c r="I75" s="68"/>
      <c r="J75" s="9"/>
      <c r="K75" s="9"/>
      <c r="L75" s="9"/>
      <c r="M75" s="10"/>
      <c r="N75" s="1"/>
      <c r="O75" s="2"/>
      <c r="P75" s="255">
        <v>3800</v>
      </c>
      <c r="Q75" s="256">
        <v>27</v>
      </c>
      <c r="R75" s="246">
        <f t="shared" si="3"/>
        <v>0</v>
      </c>
      <c r="S75" s="93"/>
      <c r="T75" s="2"/>
      <c r="U75" s="2"/>
      <c r="V75" s="2"/>
      <c r="W75" s="2"/>
      <c r="X75"/>
    </row>
    <row r="76" spans="1:24" ht="3.95" customHeight="1" x14ac:dyDescent="0.2">
      <c r="A76" s="2"/>
      <c r="B76" s="22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9"/>
      <c r="N76" s="1"/>
      <c r="O76" s="2"/>
      <c r="P76" s="255">
        <v>4000</v>
      </c>
      <c r="Q76" s="256">
        <v>25</v>
      </c>
      <c r="R76" s="246">
        <f t="shared" si="3"/>
        <v>0</v>
      </c>
      <c r="S76" s="93"/>
      <c r="T76" s="2"/>
      <c r="U76" s="2"/>
      <c r="V76" s="2"/>
      <c r="W76" s="2"/>
    </row>
    <row r="77" spans="1:24" ht="20.25" x14ac:dyDescent="0.3">
      <c r="A77" s="2"/>
      <c r="B77" s="4"/>
      <c r="C77" s="5" t="s">
        <v>148</v>
      </c>
      <c r="D77" s="5"/>
      <c r="E77" s="5"/>
      <c r="F77" s="5"/>
      <c r="G77" s="5"/>
      <c r="H77" s="5"/>
      <c r="I77" s="5"/>
      <c r="J77" s="5"/>
      <c r="K77" s="5"/>
      <c r="L77" s="5"/>
      <c r="M77" s="6"/>
      <c r="N77" s="1"/>
      <c r="O77" s="2"/>
      <c r="P77" s="255">
        <v>4200</v>
      </c>
      <c r="Q77" s="256">
        <v>25</v>
      </c>
      <c r="R77" s="259">
        <f t="shared" si="3"/>
        <v>0</v>
      </c>
      <c r="S77" s="260" t="s">
        <v>391</v>
      </c>
      <c r="T77" s="261"/>
      <c r="U77" s="261"/>
      <c r="V77" s="261"/>
      <c r="W77" s="262"/>
    </row>
    <row r="78" spans="1:24" ht="14.25" x14ac:dyDescent="0.2">
      <c r="A78" s="2"/>
      <c r="B78" s="18"/>
      <c r="C78" s="74" t="s">
        <v>89</v>
      </c>
      <c r="D78" s="9" t="s">
        <v>85</v>
      </c>
      <c r="E78" s="9"/>
      <c r="F78" s="9"/>
      <c r="G78" s="9"/>
      <c r="H78" s="9"/>
      <c r="I78" s="9"/>
      <c r="J78" s="74"/>
      <c r="K78" s="25" t="s">
        <v>187</v>
      </c>
      <c r="L78" s="74" t="s">
        <v>119</v>
      </c>
      <c r="M78" s="10"/>
      <c r="N78" s="1"/>
      <c r="O78" s="2"/>
      <c r="P78" s="255">
        <v>4400</v>
      </c>
      <c r="Q78" s="256">
        <v>13</v>
      </c>
      <c r="R78" s="259">
        <f t="shared" si="3"/>
        <v>0</v>
      </c>
      <c r="S78" s="18"/>
      <c r="T78" s="93"/>
      <c r="U78" s="93"/>
      <c r="V78" s="93"/>
      <c r="W78" s="263"/>
    </row>
    <row r="79" spans="1:24" ht="14.25" x14ac:dyDescent="0.2">
      <c r="A79" s="2"/>
      <c r="B79" s="18"/>
      <c r="C79" s="99" t="s">
        <v>92</v>
      </c>
      <c r="D79" s="9"/>
      <c r="E79" s="100" t="s">
        <v>91</v>
      </c>
      <c r="F79" s="9"/>
      <c r="G79" s="9" t="s">
        <v>199</v>
      </c>
      <c r="H79" s="9"/>
      <c r="I79" s="9"/>
      <c r="J79" s="9"/>
      <c r="K79" s="9"/>
      <c r="L79" s="9"/>
      <c r="M79" s="10"/>
      <c r="N79" s="1"/>
      <c r="O79" s="2"/>
      <c r="P79" s="255">
        <v>4600</v>
      </c>
      <c r="Q79" s="256">
        <v>14</v>
      </c>
      <c r="R79" s="259">
        <f t="shared" si="3"/>
        <v>0</v>
      </c>
      <c r="S79" s="359" t="s">
        <v>392</v>
      </c>
      <c r="T79" s="360"/>
      <c r="U79" s="360"/>
      <c r="V79" s="360"/>
      <c r="W79" s="361"/>
    </row>
    <row r="80" spans="1:24" ht="35.25" customHeight="1" x14ac:dyDescent="0.2">
      <c r="A80" s="2"/>
      <c r="B80" s="18"/>
      <c r="C80" s="73" t="s">
        <v>86</v>
      </c>
      <c r="D80" s="9"/>
      <c r="E80" s="9"/>
      <c r="F80" s="25" t="s">
        <v>345</v>
      </c>
      <c r="G80" s="345" t="s">
        <v>151</v>
      </c>
      <c r="H80" s="346"/>
      <c r="I80" s="347"/>
      <c r="J80" s="2"/>
      <c r="K80" s="25" t="s">
        <v>162</v>
      </c>
      <c r="L80" s="9"/>
      <c r="M80" s="10"/>
      <c r="N80" s="1"/>
      <c r="O80" s="2"/>
      <c r="P80" s="255">
        <v>4800</v>
      </c>
      <c r="Q80" s="256">
        <v>12</v>
      </c>
      <c r="R80" s="259">
        <f t="shared" si="3"/>
        <v>0</v>
      </c>
      <c r="S80" s="362"/>
      <c r="T80" s="360"/>
      <c r="U80" s="360"/>
      <c r="V80" s="360"/>
      <c r="W80" s="361"/>
    </row>
    <row r="81" spans="1:29" ht="3.95" customHeight="1" x14ac:dyDescent="0.2">
      <c r="A81" s="2"/>
      <c r="B81" s="18"/>
      <c r="C81" s="9"/>
      <c r="D81" s="9"/>
      <c r="E81" s="9"/>
      <c r="F81" s="9"/>
      <c r="G81" s="2"/>
      <c r="H81" s="2"/>
      <c r="I81" s="2"/>
      <c r="J81" s="9"/>
      <c r="K81" s="9"/>
      <c r="L81" s="9"/>
      <c r="M81" s="10"/>
      <c r="N81" s="1"/>
      <c r="O81" s="2"/>
      <c r="P81" s="255">
        <v>5000</v>
      </c>
      <c r="Q81" s="256">
        <v>7</v>
      </c>
      <c r="R81" s="259">
        <f t="shared" si="3"/>
        <v>0</v>
      </c>
      <c r="S81" s="362"/>
      <c r="T81" s="360"/>
      <c r="U81" s="360"/>
      <c r="V81" s="360"/>
      <c r="W81" s="361"/>
    </row>
    <row r="82" spans="1:29" ht="15" x14ac:dyDescent="0.2">
      <c r="A82" s="2"/>
      <c r="B82" s="18"/>
      <c r="C82" s="79">
        <v>3</v>
      </c>
      <c r="D82" s="77">
        <f>IF(AND(C85&lt;&gt;"",C85=0),10,5)</f>
        <v>5</v>
      </c>
      <c r="E82" s="101" t="s">
        <v>14</v>
      </c>
      <c r="F82" s="102" t="s">
        <v>152</v>
      </c>
      <c r="G82" s="9"/>
      <c r="H82" s="9"/>
      <c r="I82" s="2"/>
      <c r="J82" s="2"/>
      <c r="K82" s="9"/>
      <c r="L82" s="9"/>
      <c r="M82" s="10"/>
      <c r="N82" s="1"/>
      <c r="O82" s="2"/>
      <c r="P82" s="255">
        <v>5200</v>
      </c>
      <c r="Q82" s="256">
        <v>83</v>
      </c>
      <c r="R82" s="259">
        <f t="shared" si="3"/>
        <v>0</v>
      </c>
      <c r="S82" s="362"/>
      <c r="T82" s="360"/>
      <c r="U82" s="360"/>
      <c r="V82" s="360"/>
      <c r="W82" s="361"/>
      <c r="Y82" s="37"/>
      <c r="Z82" s="37"/>
      <c r="AA82" s="37"/>
      <c r="AB82" s="37"/>
      <c r="AC82" s="37"/>
    </row>
    <row r="83" spans="1:29" ht="22.5" customHeight="1" x14ac:dyDescent="0.2">
      <c r="A83" s="2"/>
      <c r="B83" s="18"/>
      <c r="C83" s="84" t="s">
        <v>149</v>
      </c>
      <c r="D83" s="82"/>
      <c r="E83" s="25"/>
      <c r="F83" s="25"/>
      <c r="G83" s="345" t="s">
        <v>155</v>
      </c>
      <c r="H83" s="346"/>
      <c r="I83" s="347"/>
      <c r="J83" s="9"/>
      <c r="K83" s="85" t="s">
        <v>160</v>
      </c>
      <c r="L83" s="61">
        <v>1</v>
      </c>
      <c r="M83" s="10" t="s">
        <v>163</v>
      </c>
      <c r="N83" s="1"/>
      <c r="O83" s="2"/>
      <c r="P83" s="264"/>
      <c r="Q83" s="265"/>
      <c r="R83" s="93"/>
      <c r="S83" s="362"/>
      <c r="T83" s="360"/>
      <c r="U83" s="360"/>
      <c r="V83" s="360"/>
      <c r="W83" s="361"/>
      <c r="Y83" s="38"/>
      <c r="Z83" s="37"/>
      <c r="AA83" s="37"/>
      <c r="AB83" s="37"/>
      <c r="AC83" s="37"/>
    </row>
    <row r="84" spans="1:29" ht="3.95" customHeight="1" x14ac:dyDescent="0.2">
      <c r="A84" s="2"/>
      <c r="B84" s="18"/>
      <c r="C84" s="9"/>
      <c r="D84" s="9"/>
      <c r="E84" s="9"/>
      <c r="F84" s="9"/>
      <c r="G84" s="2"/>
      <c r="H84" s="2"/>
      <c r="I84" s="2"/>
      <c r="J84" s="9"/>
      <c r="K84" s="9"/>
      <c r="L84" s="9"/>
      <c r="M84" s="10"/>
      <c r="N84" s="1"/>
      <c r="O84" s="2"/>
      <c r="P84" s="264"/>
      <c r="Q84" s="265"/>
      <c r="R84" s="93"/>
      <c r="S84" s="362"/>
      <c r="T84" s="360"/>
      <c r="U84" s="360"/>
      <c r="V84" s="360"/>
      <c r="W84" s="361"/>
      <c r="Y84" s="37"/>
      <c r="Z84" s="37"/>
      <c r="AA84" s="37"/>
      <c r="AB84" s="37"/>
      <c r="AC84" s="37"/>
    </row>
    <row r="85" spans="1:29" ht="15" x14ac:dyDescent="0.2">
      <c r="A85" s="2"/>
      <c r="B85" s="18"/>
      <c r="C85" s="79">
        <v>4</v>
      </c>
      <c r="D85" s="77">
        <f>IF(AND(C85&lt;&gt;"",C85=0),0,5)</f>
        <v>5</v>
      </c>
      <c r="E85" s="101" t="s">
        <v>15</v>
      </c>
      <c r="F85" s="102" t="s">
        <v>153</v>
      </c>
      <c r="G85" s="9"/>
      <c r="H85" s="9"/>
      <c r="I85" s="2"/>
      <c r="J85" s="2"/>
      <c r="K85" s="9"/>
      <c r="L85" s="9"/>
      <c r="M85" s="10"/>
      <c r="N85" s="1"/>
      <c r="O85" s="2"/>
      <c r="P85" s="264"/>
      <c r="Q85" s="265"/>
      <c r="R85" s="93"/>
      <c r="S85" s="362"/>
      <c r="T85" s="360"/>
      <c r="U85" s="360"/>
      <c r="V85" s="360"/>
      <c r="W85" s="361"/>
      <c r="Y85" s="37"/>
      <c r="Z85" s="37"/>
      <c r="AA85" s="37"/>
      <c r="AB85" s="37"/>
      <c r="AC85" s="37"/>
    </row>
    <row r="86" spans="1:29" ht="23.25" customHeight="1" x14ac:dyDescent="0.2">
      <c r="A86" s="2"/>
      <c r="B86" s="18"/>
      <c r="C86" s="83" t="s">
        <v>150</v>
      </c>
      <c r="D86" s="25"/>
      <c r="E86" s="9"/>
      <c r="F86" s="25"/>
      <c r="G86" s="345" t="s">
        <v>154</v>
      </c>
      <c r="H86" s="346"/>
      <c r="I86" s="347"/>
      <c r="J86" s="2"/>
      <c r="K86" s="25" t="s">
        <v>162</v>
      </c>
      <c r="L86" s="9"/>
      <c r="M86" s="10"/>
      <c r="N86" s="1"/>
      <c r="O86" s="2"/>
      <c r="P86" s="2"/>
      <c r="Q86" s="2"/>
      <c r="R86" s="2"/>
      <c r="S86" s="362"/>
      <c r="T86" s="360"/>
      <c r="U86" s="360"/>
      <c r="V86" s="360"/>
      <c r="W86" s="361"/>
      <c r="Y86" s="37"/>
      <c r="Z86" s="37"/>
      <c r="AA86" s="37"/>
      <c r="AB86" s="37"/>
      <c r="AC86" s="37"/>
    </row>
    <row r="87" spans="1:29" ht="3.95" customHeight="1" x14ac:dyDescent="0.2">
      <c r="A87" s="2"/>
      <c r="B87" s="18"/>
      <c r="C87" s="9"/>
      <c r="D87" s="9"/>
      <c r="E87" s="9"/>
      <c r="F87" s="9"/>
      <c r="G87" s="2"/>
      <c r="H87" s="2"/>
      <c r="I87" s="2"/>
      <c r="J87" s="2"/>
      <c r="K87" s="9"/>
      <c r="L87" s="9"/>
      <c r="M87" s="10"/>
      <c r="N87" s="1"/>
      <c r="O87" s="2"/>
      <c r="P87" s="2"/>
      <c r="Q87" s="2"/>
      <c r="R87" s="2"/>
      <c r="S87" s="362"/>
      <c r="T87" s="360"/>
      <c r="U87" s="360"/>
      <c r="V87" s="360"/>
      <c r="W87" s="361"/>
      <c r="Y87" s="37"/>
      <c r="Z87" s="37"/>
      <c r="AA87" s="37"/>
      <c r="AB87" s="37"/>
      <c r="AC87" s="37"/>
    </row>
    <row r="88" spans="1:29" ht="15" x14ac:dyDescent="0.2">
      <c r="A88" s="2"/>
      <c r="B88" s="18"/>
      <c r="C88" s="79">
        <v>3</v>
      </c>
      <c r="D88" s="77" t="s">
        <v>2</v>
      </c>
      <c r="E88" s="101" t="s">
        <v>16</v>
      </c>
      <c r="F88" s="102" t="s">
        <v>156</v>
      </c>
      <c r="G88" s="9"/>
      <c r="H88" s="9"/>
      <c r="I88" s="9"/>
      <c r="J88" s="2"/>
      <c r="K88" s="9"/>
      <c r="L88" s="9"/>
      <c r="M88" s="10"/>
      <c r="N88" s="1"/>
      <c r="O88" s="2"/>
      <c r="P88" s="2"/>
      <c r="Q88" s="2"/>
      <c r="R88" s="2"/>
      <c r="S88" s="362"/>
      <c r="T88" s="360"/>
      <c r="U88" s="360"/>
      <c r="V88" s="360"/>
      <c r="W88" s="361"/>
      <c r="Y88" s="33"/>
      <c r="Z88" s="33"/>
      <c r="AA88" s="33"/>
      <c r="AB88" s="33"/>
      <c r="AC88" s="33"/>
    </row>
    <row r="89" spans="1:29" ht="14.25" x14ac:dyDescent="0.2">
      <c r="A89" s="2"/>
      <c r="B89" s="18"/>
      <c r="C89" s="9"/>
      <c r="D89" s="25"/>
      <c r="E89" s="9"/>
      <c r="F89" s="25"/>
      <c r="G89" s="345" t="s">
        <v>157</v>
      </c>
      <c r="H89" s="346"/>
      <c r="I89" s="347"/>
      <c r="J89" s="2"/>
      <c r="K89" s="25" t="s">
        <v>162</v>
      </c>
      <c r="L89" s="9"/>
      <c r="M89" s="10"/>
      <c r="N89" s="1"/>
      <c r="O89" s="2"/>
      <c r="P89" s="2"/>
      <c r="Q89" s="2"/>
      <c r="R89" s="2"/>
      <c r="S89" s="362"/>
      <c r="T89" s="360"/>
      <c r="U89" s="360"/>
      <c r="V89" s="360"/>
      <c r="W89" s="361"/>
    </row>
    <row r="90" spans="1:29" ht="3.95" customHeight="1" x14ac:dyDescent="0.2">
      <c r="A90" s="2"/>
      <c r="B90" s="18"/>
      <c r="C90" s="9"/>
      <c r="D90" s="9"/>
      <c r="E90" s="9"/>
      <c r="F90" s="9"/>
      <c r="G90" s="2"/>
      <c r="H90" s="2"/>
      <c r="I90" s="2"/>
      <c r="J90" s="9"/>
      <c r="K90" s="9"/>
      <c r="L90" s="9"/>
      <c r="M90" s="10"/>
      <c r="N90" s="1"/>
      <c r="O90" s="2"/>
      <c r="P90" s="2"/>
      <c r="Q90" s="2"/>
      <c r="R90" s="2"/>
      <c r="S90" s="362"/>
      <c r="T90" s="360"/>
      <c r="U90" s="360"/>
      <c r="V90" s="360"/>
      <c r="W90" s="361"/>
    </row>
    <row r="91" spans="1:29" ht="15" x14ac:dyDescent="0.2">
      <c r="A91" s="2"/>
      <c r="B91" s="18"/>
      <c r="C91" s="79">
        <v>4</v>
      </c>
      <c r="D91" s="77" t="s">
        <v>2</v>
      </c>
      <c r="E91" s="101" t="s">
        <v>17</v>
      </c>
      <c r="F91" s="102" t="s">
        <v>158</v>
      </c>
      <c r="G91" s="9"/>
      <c r="H91" s="9"/>
      <c r="I91" s="9"/>
      <c r="J91" s="9"/>
      <c r="K91" s="9"/>
      <c r="L91" s="9"/>
      <c r="M91" s="10"/>
      <c r="N91" s="1"/>
      <c r="O91" s="2"/>
      <c r="P91" s="2"/>
      <c r="Q91" s="2"/>
      <c r="R91" s="2"/>
      <c r="S91" s="362"/>
      <c r="T91" s="360"/>
      <c r="U91" s="360"/>
      <c r="V91" s="360"/>
      <c r="W91" s="361"/>
    </row>
    <row r="92" spans="1:29" ht="14.25" customHeight="1" x14ac:dyDescent="0.2">
      <c r="A92" s="2"/>
      <c r="B92" s="18"/>
      <c r="C92" s="9"/>
      <c r="D92" s="25"/>
      <c r="E92" s="9"/>
      <c r="F92" s="25"/>
      <c r="G92" s="348" t="s">
        <v>159</v>
      </c>
      <c r="H92" s="349"/>
      <c r="I92" s="350"/>
      <c r="J92" s="9"/>
      <c r="K92" s="25" t="s">
        <v>161</v>
      </c>
      <c r="L92" s="61">
        <v>2</v>
      </c>
      <c r="M92" s="10" t="s">
        <v>167</v>
      </c>
      <c r="N92" s="1"/>
      <c r="O92" s="2"/>
      <c r="P92" s="2"/>
      <c r="Q92" s="2"/>
      <c r="R92" s="2"/>
      <c r="S92" s="362"/>
      <c r="T92" s="360"/>
      <c r="U92" s="360"/>
      <c r="V92" s="360"/>
      <c r="W92" s="361"/>
    </row>
    <row r="93" spans="1:29" ht="22.5" customHeight="1" x14ac:dyDescent="0.2">
      <c r="A93" s="2"/>
      <c r="B93" s="18"/>
      <c r="C93" s="9"/>
      <c r="D93" s="9"/>
      <c r="E93" s="9"/>
      <c r="F93" s="9"/>
      <c r="G93" s="351"/>
      <c r="H93" s="352"/>
      <c r="I93" s="353"/>
      <c r="J93" s="9"/>
      <c r="K93" s="9"/>
      <c r="L93" s="9"/>
      <c r="M93" s="10"/>
      <c r="N93" s="1"/>
      <c r="O93" s="2"/>
      <c r="P93" s="2"/>
      <c r="Q93" s="2"/>
      <c r="R93" s="2"/>
      <c r="S93" s="362"/>
      <c r="T93" s="360"/>
      <c r="U93" s="360"/>
      <c r="V93" s="360"/>
      <c r="W93" s="361"/>
    </row>
    <row r="94" spans="1:29" ht="14.25" x14ac:dyDescent="0.2">
      <c r="A94" s="2"/>
      <c r="B94" s="18"/>
      <c r="C94" s="76">
        <f>C82+C85+C88+C91</f>
        <v>14</v>
      </c>
      <c r="D94" s="77" t="s">
        <v>13</v>
      </c>
      <c r="E94" s="100" t="s">
        <v>346</v>
      </c>
      <c r="F94" s="9"/>
      <c r="G94" s="9"/>
      <c r="H94" s="9"/>
      <c r="I94" s="9"/>
      <c r="J94" s="9"/>
      <c r="K94" s="9"/>
      <c r="L94" s="9"/>
      <c r="M94" s="10"/>
      <c r="N94" s="1"/>
      <c r="O94" s="2"/>
      <c r="P94" s="2"/>
      <c r="Q94" s="2"/>
      <c r="R94" s="2"/>
      <c r="S94" s="362"/>
      <c r="T94" s="360"/>
      <c r="U94" s="360"/>
      <c r="V94" s="360"/>
      <c r="W94" s="361"/>
    </row>
    <row r="95" spans="1:29" ht="3.95" customHeight="1" x14ac:dyDescent="0.2">
      <c r="A95" s="2"/>
      <c r="B95" s="18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20"/>
      <c r="N95" s="1"/>
      <c r="O95" s="2"/>
      <c r="P95" s="2"/>
      <c r="Q95" s="2"/>
      <c r="R95" s="2"/>
      <c r="S95" s="362"/>
      <c r="T95" s="360"/>
      <c r="U95" s="360"/>
      <c r="V95" s="360"/>
      <c r="W95" s="361"/>
    </row>
    <row r="96" spans="1:29" ht="15" x14ac:dyDescent="0.2">
      <c r="A96" s="2"/>
      <c r="B96" s="26"/>
      <c r="C96" s="27" t="s">
        <v>168</v>
      </c>
      <c r="D96" s="27"/>
      <c r="E96" s="27"/>
      <c r="F96" s="27"/>
      <c r="G96" s="27"/>
      <c r="H96" s="27"/>
      <c r="I96" s="27"/>
      <c r="J96" s="27"/>
      <c r="K96" s="27"/>
      <c r="L96" s="27"/>
      <c r="M96" s="28"/>
      <c r="N96" s="1"/>
      <c r="O96" s="2"/>
      <c r="P96" s="2"/>
      <c r="Q96" s="2"/>
      <c r="R96" s="2"/>
      <c r="S96" s="362"/>
      <c r="T96" s="360"/>
      <c r="U96" s="360"/>
      <c r="V96" s="360"/>
      <c r="W96" s="361"/>
    </row>
    <row r="97" spans="1:29" ht="14.25" x14ac:dyDescent="0.2">
      <c r="A97" s="2"/>
      <c r="B97" s="18"/>
      <c r="C97" s="74" t="s">
        <v>89</v>
      </c>
      <c r="D97" s="9" t="s">
        <v>85</v>
      </c>
      <c r="E97" s="9"/>
      <c r="F97" s="9"/>
      <c r="G97" s="9"/>
      <c r="H97" s="9"/>
      <c r="I97" s="9"/>
      <c r="J97" s="74"/>
      <c r="K97" s="25" t="s">
        <v>187</v>
      </c>
      <c r="L97" s="74" t="s">
        <v>119</v>
      </c>
      <c r="M97" s="10"/>
      <c r="N97" s="1"/>
      <c r="O97" s="2"/>
      <c r="P97" s="2"/>
      <c r="Q97" s="2"/>
      <c r="R97" s="2"/>
      <c r="S97" s="362"/>
      <c r="T97" s="360"/>
      <c r="U97" s="360"/>
      <c r="V97" s="360"/>
      <c r="W97" s="361"/>
      <c r="Y97" s="33"/>
      <c r="Z97" s="33"/>
      <c r="AA97" s="33"/>
      <c r="AB97" s="33"/>
      <c r="AC97" s="33"/>
    </row>
    <row r="98" spans="1:29" ht="14.25" x14ac:dyDescent="0.2">
      <c r="A98" s="2"/>
      <c r="B98" s="18"/>
      <c r="C98" s="99" t="s">
        <v>92</v>
      </c>
      <c r="D98" s="9"/>
      <c r="E98" s="100" t="s">
        <v>91</v>
      </c>
      <c r="F98" s="9"/>
      <c r="G98" s="9" t="s">
        <v>200</v>
      </c>
      <c r="H98" s="9"/>
      <c r="I98" s="9"/>
      <c r="J98" s="9"/>
      <c r="K98" s="9"/>
      <c r="L98" s="9"/>
      <c r="M98" s="10"/>
      <c r="N98" s="1"/>
      <c r="O98" s="2"/>
      <c r="P98" s="2"/>
      <c r="Q98" s="2"/>
      <c r="R98" s="2"/>
      <c r="S98" s="362"/>
      <c r="T98" s="360"/>
      <c r="U98" s="360"/>
      <c r="V98" s="360"/>
      <c r="W98" s="361"/>
      <c r="Y98" s="33"/>
      <c r="Z98" s="33"/>
      <c r="AA98" s="33"/>
      <c r="AB98" s="33"/>
      <c r="AC98" s="33"/>
    </row>
    <row r="99" spans="1:29" ht="14.25" x14ac:dyDescent="0.2">
      <c r="A99" s="2"/>
      <c r="B99" s="18"/>
      <c r="C99" s="9"/>
      <c r="D99" s="9"/>
      <c r="E99" s="9"/>
      <c r="F99" s="25" t="s">
        <v>345</v>
      </c>
      <c r="G99" s="348" t="s">
        <v>169</v>
      </c>
      <c r="H99" s="349"/>
      <c r="I99" s="350"/>
      <c r="J99" s="2"/>
      <c r="K99" s="25" t="s">
        <v>162</v>
      </c>
      <c r="L99" s="9"/>
      <c r="M99" s="10"/>
      <c r="N99" s="1"/>
      <c r="O99" s="2"/>
      <c r="P99" s="2"/>
      <c r="Q99" s="2"/>
      <c r="R99" s="2"/>
      <c r="S99" s="363"/>
      <c r="T99" s="364"/>
      <c r="U99" s="364"/>
      <c r="V99" s="364"/>
      <c r="W99" s="365"/>
      <c r="Y99" s="33"/>
      <c r="Z99" s="33"/>
      <c r="AA99" s="33"/>
      <c r="AB99" s="33"/>
      <c r="AC99" s="33"/>
    </row>
    <row r="100" spans="1:29" ht="14.25" x14ac:dyDescent="0.2">
      <c r="A100" s="2"/>
      <c r="B100" s="18"/>
      <c r="C100" s="73" t="s">
        <v>86</v>
      </c>
      <c r="D100" s="9"/>
      <c r="E100" s="9"/>
      <c r="F100" s="9"/>
      <c r="G100" s="351"/>
      <c r="H100" s="352"/>
      <c r="I100" s="353"/>
      <c r="J100" s="9"/>
      <c r="K100" s="9"/>
      <c r="L100" s="9"/>
      <c r="M100" s="10"/>
      <c r="N100" s="1"/>
      <c r="O100" s="2"/>
      <c r="P100" s="2"/>
      <c r="Q100" s="2"/>
      <c r="R100" s="2"/>
      <c r="S100" s="2"/>
      <c r="T100" s="2"/>
      <c r="U100" s="2"/>
      <c r="V100" s="2"/>
      <c r="W100" s="2"/>
      <c r="Y100" s="33"/>
      <c r="Z100" s="33"/>
      <c r="AA100" s="33"/>
      <c r="AB100" s="33"/>
      <c r="AC100" s="33"/>
    </row>
    <row r="101" spans="1:29" ht="15" x14ac:dyDescent="0.2">
      <c r="A101" s="2"/>
      <c r="B101" s="18"/>
      <c r="C101" s="76">
        <f>C102*2/3+C103*1/3</f>
        <v>3.333333333333333</v>
      </c>
      <c r="D101" s="77" t="s">
        <v>2</v>
      </c>
      <c r="E101" s="101" t="s">
        <v>18</v>
      </c>
      <c r="F101" s="102" t="s">
        <v>170</v>
      </c>
      <c r="G101" s="9"/>
      <c r="H101" s="9"/>
      <c r="I101" s="9"/>
      <c r="J101" s="9" t="s">
        <v>172</v>
      </c>
      <c r="K101" s="9"/>
      <c r="L101" s="9"/>
      <c r="M101" s="10"/>
      <c r="N101" s="1"/>
      <c r="O101" s="2"/>
      <c r="P101" s="2"/>
      <c r="Q101" s="2"/>
      <c r="R101" s="2"/>
      <c r="S101" s="266" t="s">
        <v>393</v>
      </c>
      <c r="T101" s="267"/>
      <c r="U101" s="267"/>
      <c r="V101" s="267"/>
      <c r="W101" s="268"/>
      <c r="Y101" s="33"/>
      <c r="Z101" s="33"/>
      <c r="AA101" s="33"/>
      <c r="AB101" s="33"/>
      <c r="AC101" s="33"/>
    </row>
    <row r="102" spans="1:29" ht="28.5" x14ac:dyDescent="0.2">
      <c r="A102" s="2"/>
      <c r="B102" s="18"/>
      <c r="C102" s="79">
        <v>3</v>
      </c>
      <c r="D102" s="78"/>
      <c r="E102" s="105" t="s">
        <v>123</v>
      </c>
      <c r="F102" s="106" t="s">
        <v>173</v>
      </c>
      <c r="G102" s="345" t="s">
        <v>174</v>
      </c>
      <c r="H102" s="346"/>
      <c r="I102" s="347"/>
      <c r="J102" s="2"/>
      <c r="K102" s="25" t="s">
        <v>181</v>
      </c>
      <c r="L102" s="62">
        <v>14</v>
      </c>
      <c r="M102" s="10" t="s">
        <v>185</v>
      </c>
      <c r="N102" s="1"/>
      <c r="O102" s="2"/>
      <c r="P102" s="2"/>
      <c r="Q102" s="2"/>
      <c r="R102" s="2"/>
      <c r="S102" s="269"/>
      <c r="T102" s="270"/>
      <c r="U102" s="270"/>
      <c r="V102" s="270"/>
      <c r="W102" s="271"/>
      <c r="Y102" s="33"/>
      <c r="Z102" s="33"/>
      <c r="AA102" s="33"/>
      <c r="AB102" s="33"/>
      <c r="AC102" s="33"/>
    </row>
    <row r="103" spans="1:29" ht="14.25" x14ac:dyDescent="0.2">
      <c r="A103" s="2"/>
      <c r="B103" s="18"/>
      <c r="C103" s="79">
        <v>4</v>
      </c>
      <c r="D103" s="78"/>
      <c r="E103" s="105" t="s">
        <v>171</v>
      </c>
      <c r="F103" s="104" t="s">
        <v>175</v>
      </c>
      <c r="G103" s="345" t="s">
        <v>176</v>
      </c>
      <c r="H103" s="346"/>
      <c r="I103" s="347"/>
      <c r="J103" s="2"/>
      <c r="K103" s="25" t="s">
        <v>182</v>
      </c>
      <c r="L103" s="61">
        <v>1</v>
      </c>
      <c r="M103" s="10" t="s">
        <v>167</v>
      </c>
      <c r="N103" s="1"/>
      <c r="O103" s="2"/>
      <c r="P103" s="2"/>
      <c r="Q103" s="2"/>
      <c r="R103" s="2"/>
      <c r="S103" s="269"/>
      <c r="T103" s="270"/>
      <c r="U103" s="270"/>
      <c r="V103" s="270"/>
      <c r="W103" s="271"/>
      <c r="Y103" s="33"/>
      <c r="Z103" s="33"/>
      <c r="AA103" s="33"/>
      <c r="AB103" s="33"/>
      <c r="AC103" s="33"/>
    </row>
    <row r="104" spans="1:29" ht="9.9499999999999993" customHeight="1" x14ac:dyDescent="0.2">
      <c r="A104" s="2"/>
      <c r="B104" s="18"/>
      <c r="C104" s="80"/>
      <c r="D104" s="78"/>
      <c r="E104" s="103"/>
      <c r="F104" s="104"/>
      <c r="G104" s="46"/>
      <c r="H104" s="46"/>
      <c r="I104" s="46"/>
      <c r="J104" s="48"/>
      <c r="K104" s="48"/>
      <c r="L104" s="63"/>
      <c r="M104" s="10"/>
      <c r="N104" s="1"/>
      <c r="O104" s="2"/>
      <c r="P104" s="2"/>
      <c r="Q104" s="2"/>
      <c r="R104" s="2"/>
      <c r="S104" s="269"/>
      <c r="T104" s="270"/>
      <c r="U104" s="270"/>
      <c r="V104" s="270"/>
      <c r="W104" s="271"/>
      <c r="Y104" s="33"/>
      <c r="Z104" s="33"/>
      <c r="AA104" s="33"/>
      <c r="AB104" s="33"/>
      <c r="AC104" s="33"/>
    </row>
    <row r="105" spans="1:29" ht="15" x14ac:dyDescent="0.2">
      <c r="A105" s="2"/>
      <c r="B105" s="18"/>
      <c r="C105" s="79">
        <v>4</v>
      </c>
      <c r="D105" s="77" t="s">
        <v>2</v>
      </c>
      <c r="E105" s="101" t="s">
        <v>19</v>
      </c>
      <c r="F105" s="102" t="s">
        <v>177</v>
      </c>
      <c r="G105" s="9"/>
      <c r="H105" s="9"/>
      <c r="I105" s="9"/>
      <c r="J105" s="9"/>
      <c r="K105" s="9"/>
      <c r="L105" s="9"/>
      <c r="M105" s="10"/>
      <c r="N105" s="1"/>
      <c r="O105" s="2"/>
      <c r="P105" s="2"/>
      <c r="Q105" s="2"/>
      <c r="R105" s="2"/>
      <c r="S105" s="269"/>
      <c r="T105" s="270"/>
      <c r="U105" s="270"/>
      <c r="V105" s="270"/>
      <c r="W105" s="271"/>
      <c r="Y105" s="33"/>
      <c r="Z105" s="33"/>
      <c r="AA105" s="33"/>
      <c r="AB105" s="33"/>
      <c r="AC105" s="33"/>
    </row>
    <row r="106" spans="1:29" ht="14.25" x14ac:dyDescent="0.2">
      <c r="A106" s="2"/>
      <c r="B106" s="18"/>
      <c r="C106" s="9"/>
      <c r="D106" s="25"/>
      <c r="E106" s="9"/>
      <c r="F106" s="25"/>
      <c r="G106" s="345" t="s">
        <v>178</v>
      </c>
      <c r="H106" s="346"/>
      <c r="I106" s="347"/>
      <c r="J106" s="9"/>
      <c r="K106" s="9"/>
      <c r="L106" s="63"/>
      <c r="M106" s="10"/>
      <c r="N106" s="1"/>
      <c r="O106" s="2"/>
      <c r="P106" s="2"/>
      <c r="Q106" s="2"/>
      <c r="R106" s="2"/>
      <c r="S106" s="269"/>
      <c r="T106" s="270"/>
      <c r="U106" s="270"/>
      <c r="V106" s="270"/>
      <c r="W106" s="271"/>
      <c r="Y106" s="33"/>
      <c r="Z106" s="33"/>
      <c r="AA106" s="33"/>
      <c r="AB106" s="33"/>
      <c r="AC106" s="33"/>
    </row>
    <row r="107" spans="1:29" ht="3.95" customHeight="1" x14ac:dyDescent="0.2">
      <c r="A107" s="2"/>
      <c r="B107" s="18"/>
      <c r="C107" s="9"/>
      <c r="D107" s="9"/>
      <c r="E107" s="9"/>
      <c r="F107" s="9"/>
      <c r="G107" s="2"/>
      <c r="H107" s="2"/>
      <c r="I107" s="2"/>
      <c r="J107" s="9"/>
      <c r="K107" s="9"/>
      <c r="L107" s="9"/>
      <c r="M107" s="10"/>
      <c r="N107" s="1"/>
      <c r="O107" s="2"/>
      <c r="P107" s="2"/>
      <c r="Q107" s="2"/>
      <c r="R107" s="2"/>
      <c r="S107" s="272"/>
      <c r="T107" s="273"/>
      <c r="U107" s="273"/>
      <c r="V107" s="273"/>
      <c r="W107" s="274"/>
      <c r="Y107" s="33"/>
      <c r="Z107" s="33"/>
      <c r="AA107" s="33"/>
      <c r="AB107" s="33"/>
      <c r="AC107" s="33"/>
    </row>
    <row r="108" spans="1:29" ht="15" x14ac:dyDescent="0.2">
      <c r="A108" s="2"/>
      <c r="B108" s="18"/>
      <c r="C108" s="79">
        <v>4</v>
      </c>
      <c r="D108" s="77" t="s">
        <v>2</v>
      </c>
      <c r="E108" s="101" t="s">
        <v>20</v>
      </c>
      <c r="F108" s="102" t="s">
        <v>179</v>
      </c>
      <c r="G108" s="9"/>
      <c r="H108" s="9"/>
      <c r="I108" s="9"/>
      <c r="J108" s="9"/>
      <c r="K108" s="9"/>
      <c r="L108" s="9"/>
      <c r="M108" s="10"/>
      <c r="N108" s="1"/>
      <c r="O108" s="2"/>
      <c r="P108" s="2"/>
      <c r="Q108" s="2"/>
      <c r="R108" s="2"/>
      <c r="S108" s="275" t="s">
        <v>394</v>
      </c>
      <c r="T108" s="276"/>
      <c r="U108" s="276"/>
      <c r="V108" s="276"/>
      <c r="W108" s="277"/>
      <c r="Y108" s="33"/>
      <c r="Z108" s="33"/>
      <c r="AA108" s="33"/>
      <c r="AB108" s="33"/>
      <c r="AC108" s="33"/>
    </row>
    <row r="109" spans="1:29" ht="14.25" customHeight="1" x14ac:dyDescent="0.2">
      <c r="A109" s="2"/>
      <c r="B109" s="18"/>
      <c r="C109" s="9"/>
      <c r="D109" s="25"/>
      <c r="E109" s="9"/>
      <c r="F109" s="25"/>
      <c r="G109" s="345" t="s">
        <v>180</v>
      </c>
      <c r="H109" s="346"/>
      <c r="I109" s="347"/>
      <c r="J109" s="2"/>
      <c r="K109" s="25" t="s">
        <v>183</v>
      </c>
      <c r="L109" s="62">
        <v>2</v>
      </c>
      <c r="M109" s="10" t="s">
        <v>184</v>
      </c>
      <c r="N109" s="1"/>
      <c r="O109" s="2"/>
      <c r="P109" s="2"/>
      <c r="Q109" s="2"/>
      <c r="R109" s="2"/>
      <c r="S109" s="278"/>
      <c r="T109" s="279"/>
      <c r="U109" s="279"/>
      <c r="V109" s="279"/>
      <c r="W109" s="280"/>
      <c r="Y109" s="33"/>
      <c r="Z109" s="33"/>
      <c r="AA109" s="33"/>
      <c r="AB109" s="33"/>
      <c r="AC109" s="33"/>
    </row>
    <row r="110" spans="1:29" ht="3.95" customHeight="1" x14ac:dyDescent="0.2">
      <c r="A110" s="2"/>
      <c r="B110" s="18"/>
      <c r="C110" s="9"/>
      <c r="D110" s="9"/>
      <c r="E110" s="9"/>
      <c r="F110" s="9"/>
      <c r="G110" s="2"/>
      <c r="H110" s="2"/>
      <c r="I110" s="2"/>
      <c r="J110" s="9"/>
      <c r="K110" s="9"/>
      <c r="L110" s="9"/>
      <c r="M110" s="10"/>
      <c r="N110" s="1"/>
      <c r="O110" s="2"/>
      <c r="P110" s="2"/>
      <c r="Q110" s="2"/>
      <c r="R110" s="2"/>
      <c r="S110" s="278"/>
      <c r="T110" s="279"/>
      <c r="U110" s="279"/>
      <c r="V110" s="279"/>
      <c r="W110" s="280"/>
      <c r="Y110" s="33"/>
      <c r="Z110" s="33"/>
      <c r="AA110" s="33"/>
      <c r="AB110" s="33"/>
      <c r="AC110" s="33"/>
    </row>
    <row r="111" spans="1:29" ht="14.25" x14ac:dyDescent="0.2">
      <c r="A111" s="2"/>
      <c r="B111" s="18"/>
      <c r="C111" s="76">
        <f>C101+C105+C108</f>
        <v>11.333333333333332</v>
      </c>
      <c r="D111" s="77" t="s">
        <v>49</v>
      </c>
      <c r="E111" s="100" t="s">
        <v>346</v>
      </c>
      <c r="F111" s="9"/>
      <c r="G111" s="9"/>
      <c r="H111" s="9"/>
      <c r="I111" s="9"/>
      <c r="J111" s="9"/>
      <c r="K111" s="9"/>
      <c r="L111" s="9"/>
      <c r="M111" s="10"/>
      <c r="N111" s="1"/>
      <c r="O111" s="2"/>
      <c r="P111" s="2"/>
      <c r="Q111" s="2"/>
      <c r="R111" s="2"/>
      <c r="S111" s="281"/>
      <c r="T111" s="282"/>
      <c r="U111" s="282"/>
      <c r="V111" s="282"/>
      <c r="W111" s="283"/>
      <c r="Y111" s="33"/>
      <c r="Z111" s="33"/>
      <c r="AA111" s="33"/>
      <c r="AB111" s="33"/>
      <c r="AC111" s="33"/>
    </row>
    <row r="112" spans="1:29" ht="3.95" customHeight="1" x14ac:dyDescent="0.2">
      <c r="A112" s="2"/>
      <c r="B112" s="22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9"/>
      <c r="N112" s="1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0.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110" t="str">
        <f>D7</f>
        <v>XX Building</v>
      </c>
      <c r="O113" s="2"/>
      <c r="P113" s="2"/>
      <c r="Q113" s="2"/>
      <c r="R113" s="2"/>
      <c r="S113" s="2"/>
      <c r="T113" s="2"/>
      <c r="U113" s="2"/>
      <c r="V113" s="2"/>
      <c r="W113" s="284" t="str">
        <f>D7</f>
        <v>XX Building</v>
      </c>
    </row>
    <row r="114" spans="1:23" x14ac:dyDescent="0.15"/>
    <row r="115" spans="1:23" x14ac:dyDescent="0.15"/>
    <row r="116" spans="1:23" x14ac:dyDescent="0.15"/>
    <row r="117" spans="1:23" x14ac:dyDescent="0.15"/>
    <row r="118" spans="1:23" x14ac:dyDescent="0.15"/>
    <row r="119" spans="1:23" x14ac:dyDescent="0.15"/>
    <row r="120" spans="1:23" x14ac:dyDescent="0.15"/>
    <row r="121" spans="1:23" x14ac:dyDescent="0.15"/>
    <row r="122" spans="1:23" x14ac:dyDescent="0.15"/>
  </sheetData>
  <sheetProtection password="B119" sheet="1" objects="1" scenarios="1" formatRows="0" insertRows="0"/>
  <mergeCells count="40">
    <mergeCell ref="L8:M8"/>
    <mergeCell ref="D9:G9"/>
    <mergeCell ref="D10:G10"/>
    <mergeCell ref="G57:I57"/>
    <mergeCell ref="G60:I60"/>
    <mergeCell ref="D11:G11"/>
    <mergeCell ref="L11:M11"/>
    <mergeCell ref="G33:I35"/>
    <mergeCell ref="G37:I37"/>
    <mergeCell ref="G44:I44"/>
    <mergeCell ref="G47:I47"/>
    <mergeCell ref="G50:I50"/>
    <mergeCell ref="G24:I24"/>
    <mergeCell ref="J65:K65"/>
    <mergeCell ref="F70:I70"/>
    <mergeCell ref="J73:K73"/>
    <mergeCell ref="D7:G7"/>
    <mergeCell ref="D8:G8"/>
    <mergeCell ref="G61:I61"/>
    <mergeCell ref="S79:W99"/>
    <mergeCell ref="G80:I80"/>
    <mergeCell ref="G83:I83"/>
    <mergeCell ref="G86:I86"/>
    <mergeCell ref="G89:I89"/>
    <mergeCell ref="I2:J4"/>
    <mergeCell ref="G109:I109"/>
    <mergeCell ref="G65:I65"/>
    <mergeCell ref="G68:I68"/>
    <mergeCell ref="G71:I71"/>
    <mergeCell ref="G72:I72"/>
    <mergeCell ref="G73:I73"/>
    <mergeCell ref="G92:I93"/>
    <mergeCell ref="G99:I100"/>
    <mergeCell ref="G102:I102"/>
    <mergeCell ref="G103:I103"/>
    <mergeCell ref="G106:I106"/>
    <mergeCell ref="G64:I64"/>
    <mergeCell ref="F12:G12"/>
    <mergeCell ref="G25:I26"/>
    <mergeCell ref="G29:I31"/>
  </mergeCells>
  <phoneticPr fontId="2"/>
  <dataValidations count="1">
    <dataValidation type="list" allowBlank="1" showInputMessage="1" showErrorMessage="1" sqref="C98 C56 C43 C79 C24">
      <formula1>$P$19:$P$20</formula1>
    </dataValidation>
  </dataValidations>
  <pageMargins left="0.86614173228346458" right="0.43307086614173229" top="0.55118110236220474" bottom="0.55118110236220474" header="0.43307086614173229" footer="0.31496062992125984"/>
  <pageSetup paperSize="9" scale="51" fitToWidth="0" orientation="portrait" verticalDpi="300" r:id="rId1"/>
  <headerFooter alignWithMargins="0">
    <oddHeader>&amp;L&amp;F&amp;R&amp;A</oddHeader>
    <oddFooter>&amp;C&amp;P</oddFooter>
  </headerFooter>
  <colBreaks count="1" manualBreakCount="1">
    <brk id="13" min="1" max="112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3"/>
  <sheetViews>
    <sheetView showGridLines="0" zoomScale="85" zoomScaleNormal="85" zoomScaleSheetLayoutView="100" workbookViewId="0"/>
  </sheetViews>
  <sheetFormatPr defaultRowHeight="13.5" zeroHeight="1" x14ac:dyDescent="0.15"/>
  <cols>
    <col min="1" max="1" width="1.625" style="55" customWidth="1"/>
    <col min="2" max="2" width="2.625" style="55" customWidth="1"/>
    <col min="3" max="3" width="10.5" style="55" customWidth="1"/>
    <col min="4" max="4" width="6.875" style="55" customWidth="1"/>
    <col min="5" max="5" width="7.875" style="55" customWidth="1"/>
    <col min="6" max="6" width="7.5" style="55" customWidth="1"/>
    <col min="7" max="7" width="8" style="55" customWidth="1"/>
    <col min="8" max="8" width="10.25" style="55" customWidth="1"/>
    <col min="9" max="9" width="9.5" style="55" customWidth="1"/>
    <col min="10" max="14" width="9" style="55"/>
    <col min="15" max="15" width="11.5" style="56" customWidth="1"/>
    <col min="16" max="17" width="9" style="55"/>
    <col min="18" max="18" width="11" style="55" bestFit="1" customWidth="1"/>
    <col min="19" max="16384" width="9" style="55"/>
  </cols>
  <sheetData>
    <row r="1" spans="1:22" ht="14.25" x14ac:dyDescent="0.15">
      <c r="A1" s="287"/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92"/>
      <c r="P1" s="287"/>
      <c r="Q1" s="287"/>
      <c r="R1" s="287"/>
      <c r="S1" s="287"/>
      <c r="T1" s="287"/>
      <c r="U1" s="287"/>
      <c r="V1" s="287"/>
    </row>
    <row r="2" spans="1:22" ht="20.25" x14ac:dyDescent="0.15">
      <c r="A2" s="287"/>
      <c r="B2" s="113" t="s">
        <v>365</v>
      </c>
      <c r="C2" s="114"/>
      <c r="D2" s="114"/>
      <c r="E2" s="114"/>
      <c r="F2" s="114"/>
      <c r="G2" s="114"/>
      <c r="H2" s="114"/>
      <c r="I2" s="114"/>
      <c r="J2" s="114"/>
      <c r="K2" s="293"/>
      <c r="L2" s="293"/>
      <c r="M2" s="293"/>
      <c r="N2" s="293"/>
      <c r="O2" s="294"/>
      <c r="P2" s="293"/>
      <c r="Q2" s="293"/>
      <c r="R2" s="293"/>
      <c r="S2" s="295"/>
      <c r="T2" s="287"/>
      <c r="U2" s="287"/>
      <c r="V2" s="287"/>
    </row>
    <row r="3" spans="1:22" ht="15" thickBot="1" x14ac:dyDescent="0.2">
      <c r="A3" s="287"/>
      <c r="B3" s="121"/>
      <c r="C3" s="122"/>
      <c r="D3" s="121"/>
      <c r="E3" s="121"/>
      <c r="F3" s="121"/>
      <c r="G3" s="121"/>
      <c r="H3" s="121"/>
      <c r="I3" s="121"/>
      <c r="J3" s="121" t="s">
        <v>340</v>
      </c>
      <c r="K3" s="293"/>
      <c r="L3" s="293"/>
      <c r="M3" s="293"/>
      <c r="N3" s="293"/>
      <c r="O3" s="294"/>
      <c r="P3" s="293"/>
      <c r="Q3" s="293"/>
      <c r="R3" s="293"/>
      <c r="S3" s="295"/>
      <c r="T3" s="287"/>
      <c r="U3" s="287"/>
      <c r="V3" s="287"/>
    </row>
    <row r="4" spans="1:22" ht="15.75" thickTop="1" thickBot="1" x14ac:dyDescent="0.2">
      <c r="A4" s="287"/>
      <c r="B4" s="121"/>
      <c r="C4" s="121"/>
      <c r="D4" s="121"/>
      <c r="E4" s="125"/>
      <c r="F4" s="121" t="s">
        <v>419</v>
      </c>
      <c r="G4" s="121"/>
      <c r="H4" s="121"/>
      <c r="I4" s="121"/>
      <c r="J4" s="121" t="s">
        <v>236</v>
      </c>
      <c r="K4" s="293"/>
      <c r="L4" s="293"/>
      <c r="M4" s="293"/>
      <c r="N4" s="293"/>
      <c r="O4" s="294"/>
      <c r="P4" s="293"/>
      <c r="Q4" s="293"/>
      <c r="R4" s="293"/>
      <c r="S4" s="293"/>
      <c r="T4" s="287"/>
      <c r="U4" s="287"/>
      <c r="V4" s="287"/>
    </row>
    <row r="5" spans="1:22" ht="15" thickTop="1" x14ac:dyDescent="0.15">
      <c r="A5" s="287"/>
      <c r="B5" s="121"/>
      <c r="C5" s="121"/>
      <c r="D5" s="121"/>
      <c r="E5" s="126"/>
      <c r="F5" s="121" t="s">
        <v>341</v>
      </c>
      <c r="G5" s="121"/>
      <c r="H5" s="121"/>
      <c r="I5" s="121"/>
      <c r="J5" s="121" t="s">
        <v>344</v>
      </c>
      <c r="K5" s="293"/>
      <c r="L5" s="293"/>
      <c r="M5" s="293"/>
      <c r="N5" s="293"/>
      <c r="O5" s="294"/>
      <c r="P5" s="293"/>
      <c r="Q5" s="293"/>
      <c r="R5" s="293"/>
      <c r="S5" s="293"/>
      <c r="T5" s="287"/>
      <c r="U5" s="287"/>
      <c r="V5" s="287"/>
    </row>
    <row r="6" spans="1:22" ht="14.25" x14ac:dyDescent="0.15">
      <c r="A6" s="287"/>
      <c r="B6" s="121"/>
      <c r="C6" s="121"/>
      <c r="D6" s="121"/>
      <c r="E6" s="127"/>
      <c r="F6" s="121" t="s">
        <v>420</v>
      </c>
      <c r="G6" s="121"/>
      <c r="H6" s="121"/>
      <c r="I6" s="121"/>
      <c r="J6" s="121"/>
      <c r="K6" s="293"/>
      <c r="L6" s="293"/>
      <c r="M6" s="293"/>
      <c r="N6" s="293"/>
      <c r="O6" s="294"/>
      <c r="P6" s="293"/>
      <c r="Q6" s="293"/>
      <c r="R6" s="293"/>
      <c r="S6" s="293"/>
      <c r="T6" s="287"/>
      <c r="U6" s="287"/>
      <c r="V6" s="287"/>
    </row>
    <row r="7" spans="1:22" ht="14.25" x14ac:dyDescent="0.15">
      <c r="A7" s="287"/>
      <c r="B7" s="121"/>
      <c r="C7" s="121" t="s">
        <v>343</v>
      </c>
      <c r="D7" s="121"/>
      <c r="E7" s="121"/>
      <c r="F7" s="121"/>
      <c r="G7" s="121"/>
      <c r="H7" s="121"/>
      <c r="I7" s="121"/>
      <c r="J7" s="121"/>
      <c r="K7" s="293"/>
      <c r="L7" s="293"/>
      <c r="M7" s="293"/>
      <c r="N7" s="293"/>
      <c r="O7" s="294"/>
      <c r="P7" s="293"/>
      <c r="Q7" s="293"/>
      <c r="R7" s="293"/>
      <c r="S7" s="293"/>
      <c r="T7" s="287"/>
      <c r="U7" s="287"/>
      <c r="V7" s="287"/>
    </row>
    <row r="8" spans="1:22" ht="15" thickBot="1" x14ac:dyDescent="0.2">
      <c r="A8" s="287"/>
      <c r="B8" s="121"/>
      <c r="C8" s="121"/>
      <c r="D8" s="121"/>
      <c r="E8" s="121"/>
      <c r="F8" s="121"/>
      <c r="G8" s="121"/>
      <c r="H8" s="121"/>
      <c r="I8" s="121"/>
      <c r="J8" s="121"/>
      <c r="K8" s="293"/>
      <c r="L8" s="293"/>
      <c r="M8" s="293"/>
      <c r="N8" s="293"/>
      <c r="O8" s="294"/>
      <c r="P8" s="293"/>
      <c r="Q8" s="293"/>
      <c r="R8" s="293"/>
      <c r="S8" s="293"/>
      <c r="T8" s="287"/>
      <c r="U8" s="287"/>
      <c r="V8" s="287"/>
    </row>
    <row r="9" spans="1:22" ht="15.75" thickTop="1" thickBot="1" x14ac:dyDescent="0.2">
      <c r="A9" s="287"/>
      <c r="B9" s="114" t="s">
        <v>39</v>
      </c>
      <c r="C9" s="121" t="s">
        <v>237</v>
      </c>
      <c r="D9" s="121"/>
      <c r="E9" s="296">
        <v>2200</v>
      </c>
      <c r="F9" s="121" t="s">
        <v>295</v>
      </c>
      <c r="G9" s="293"/>
      <c r="H9" s="293"/>
      <c r="I9" s="293"/>
      <c r="J9" s="293"/>
      <c r="K9" s="293"/>
      <c r="L9" s="293"/>
      <c r="M9" s="293"/>
      <c r="N9" s="293"/>
      <c r="O9" s="294"/>
      <c r="P9" s="293"/>
      <c r="Q9" s="293"/>
      <c r="R9" s="293"/>
      <c r="S9" s="293"/>
      <c r="T9" s="287"/>
      <c r="U9" s="287"/>
      <c r="V9" s="287"/>
    </row>
    <row r="10" spans="1:22" ht="15.75" thickTop="1" thickBot="1" x14ac:dyDescent="0.2">
      <c r="A10" s="287"/>
      <c r="B10" s="114" t="s">
        <v>38</v>
      </c>
      <c r="C10" s="114" t="s">
        <v>69</v>
      </c>
      <c r="D10" s="121"/>
      <c r="E10" s="296">
        <v>30000</v>
      </c>
      <c r="F10" s="121" t="s">
        <v>439</v>
      </c>
      <c r="G10" s="293"/>
      <c r="H10" s="293"/>
      <c r="I10" s="293"/>
      <c r="J10" s="293"/>
      <c r="K10" s="293"/>
      <c r="L10" s="293"/>
      <c r="M10" s="293"/>
      <c r="N10" s="293"/>
      <c r="O10" s="294"/>
      <c r="P10" s="293"/>
      <c r="Q10" s="293"/>
      <c r="R10" s="293"/>
      <c r="S10" s="293"/>
      <c r="T10" s="287"/>
      <c r="U10" s="287"/>
      <c r="V10" s="287"/>
    </row>
    <row r="11" spans="1:22" ht="30" thickTop="1" thickBot="1" x14ac:dyDescent="0.2">
      <c r="A11" s="287"/>
      <c r="B11" s="297" t="s">
        <v>37</v>
      </c>
      <c r="C11" s="118" t="s">
        <v>239</v>
      </c>
      <c r="D11" s="129" t="s">
        <v>302</v>
      </c>
      <c r="E11" s="298">
        <v>70</v>
      </c>
      <c r="F11" s="293" t="s">
        <v>185</v>
      </c>
      <c r="G11" s="129" t="s">
        <v>303</v>
      </c>
      <c r="H11" s="299">
        <f>100-E11</f>
        <v>30</v>
      </c>
      <c r="I11" s="293" t="s">
        <v>185</v>
      </c>
      <c r="J11" s="293"/>
      <c r="K11" s="293"/>
      <c r="L11" s="293"/>
      <c r="M11" s="293"/>
      <c r="N11" s="293"/>
      <c r="O11" s="294"/>
      <c r="P11" s="293"/>
      <c r="Q11" s="293"/>
      <c r="R11" s="293"/>
      <c r="S11" s="293"/>
      <c r="T11" s="287"/>
      <c r="U11" s="287"/>
      <c r="V11" s="287"/>
    </row>
    <row r="12" spans="1:22" ht="15" thickTop="1" x14ac:dyDescent="0.15">
      <c r="A12" s="287"/>
      <c r="B12" s="293"/>
      <c r="C12" s="293"/>
      <c r="D12" s="129" t="s">
        <v>302</v>
      </c>
      <c r="E12" s="300">
        <f>$E$9*E11/100</f>
        <v>1540</v>
      </c>
      <c r="F12" s="121" t="s">
        <v>295</v>
      </c>
      <c r="G12" s="129" t="s">
        <v>303</v>
      </c>
      <c r="H12" s="300">
        <f>$E$9*H11/100</f>
        <v>660</v>
      </c>
      <c r="I12" s="121" t="s">
        <v>295</v>
      </c>
      <c r="J12" s="293"/>
      <c r="K12" s="293"/>
      <c r="L12" s="293"/>
      <c r="M12" s="293"/>
      <c r="N12" s="293"/>
      <c r="O12" s="294"/>
      <c r="P12" s="293"/>
      <c r="Q12" s="293"/>
      <c r="R12" s="293"/>
      <c r="S12" s="293"/>
      <c r="T12" s="287"/>
      <c r="U12" s="287"/>
      <c r="V12" s="287"/>
    </row>
    <row r="13" spans="1:22" ht="14.25" x14ac:dyDescent="0.15">
      <c r="A13" s="287"/>
      <c r="B13" s="293"/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4"/>
      <c r="P13" s="293"/>
      <c r="Q13" s="293"/>
      <c r="R13" s="293"/>
      <c r="S13" s="293"/>
      <c r="T13" s="287"/>
      <c r="U13" s="287"/>
      <c r="V13" s="287"/>
    </row>
    <row r="14" spans="1:22" ht="14.25" x14ac:dyDescent="0.15">
      <c r="A14" s="287"/>
      <c r="B14" s="293" t="s">
        <v>36</v>
      </c>
      <c r="C14" s="114" t="s">
        <v>241</v>
      </c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4"/>
      <c r="P14" s="293"/>
      <c r="Q14" s="293"/>
      <c r="R14" s="293"/>
      <c r="S14" s="293"/>
      <c r="T14" s="287"/>
      <c r="U14" s="287"/>
      <c r="V14" s="287"/>
    </row>
    <row r="15" spans="1:22" ht="14.25" x14ac:dyDescent="0.15">
      <c r="A15" s="287"/>
      <c r="B15" s="293"/>
      <c r="C15" s="114" t="s">
        <v>242</v>
      </c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4"/>
      <c r="P15" s="293"/>
      <c r="Q15" s="293"/>
      <c r="R15" s="293"/>
      <c r="S15" s="293"/>
      <c r="T15" s="287"/>
      <c r="U15" s="287"/>
      <c r="V15" s="287"/>
    </row>
    <row r="16" spans="1:22" ht="28.5" customHeight="1" thickBot="1" x14ac:dyDescent="0.2">
      <c r="A16" s="287"/>
      <c r="B16" s="293"/>
      <c r="C16" s="381" t="s">
        <v>251</v>
      </c>
      <c r="D16" s="382"/>
      <c r="E16" s="383"/>
      <c r="F16" s="132"/>
      <c r="G16" s="384" t="s">
        <v>428</v>
      </c>
      <c r="H16" s="385"/>
      <c r="I16" s="133" t="s">
        <v>252</v>
      </c>
      <c r="J16" s="121"/>
      <c r="K16" s="121" t="s">
        <v>253</v>
      </c>
      <c r="L16" s="293"/>
      <c r="M16" s="293"/>
      <c r="N16" s="293"/>
      <c r="O16" s="294"/>
      <c r="P16" s="293"/>
      <c r="Q16" s="293"/>
      <c r="R16" s="293"/>
      <c r="S16" s="293"/>
      <c r="T16" s="287"/>
      <c r="U16" s="287"/>
      <c r="V16" s="287"/>
    </row>
    <row r="17" spans="1:22" ht="15.75" thickTop="1" thickBot="1" x14ac:dyDescent="0.2">
      <c r="A17" s="287"/>
      <c r="B17" s="293"/>
      <c r="C17" s="293"/>
      <c r="D17" s="129" t="s">
        <v>243</v>
      </c>
      <c r="E17" s="301">
        <v>8</v>
      </c>
      <c r="F17" s="121" t="s">
        <v>260</v>
      </c>
      <c r="G17" s="302">
        <v>0.42</v>
      </c>
      <c r="H17" s="135" t="s">
        <v>255</v>
      </c>
      <c r="I17" s="300">
        <f>E$12</f>
        <v>1540</v>
      </c>
      <c r="J17" s="121" t="s">
        <v>306</v>
      </c>
      <c r="K17" s="303">
        <f t="shared" ref="K17:K22" si="0">E17*G17*I17</f>
        <v>5174.3999999999996</v>
      </c>
      <c r="L17" s="121" t="s">
        <v>250</v>
      </c>
      <c r="M17" s="293"/>
      <c r="N17" s="293"/>
      <c r="O17" s="294"/>
      <c r="P17" s="293"/>
      <c r="Q17" s="139" t="s">
        <v>267</v>
      </c>
      <c r="R17" s="304">
        <f t="shared" ref="R17:R22" si="1">K17*M$24</f>
        <v>1552320</v>
      </c>
      <c r="S17" s="293"/>
      <c r="T17" s="287"/>
      <c r="U17" s="287"/>
      <c r="V17" s="287"/>
    </row>
    <row r="18" spans="1:22" ht="15.75" thickTop="1" thickBot="1" x14ac:dyDescent="0.2">
      <c r="A18" s="287"/>
      <c r="B18" s="293"/>
      <c r="C18" s="293"/>
      <c r="D18" s="129" t="s">
        <v>244</v>
      </c>
      <c r="E18" s="301">
        <v>4</v>
      </c>
      <c r="F18" s="121" t="s">
        <v>260</v>
      </c>
      <c r="G18" s="302">
        <v>2.88</v>
      </c>
      <c r="H18" s="135" t="s">
        <v>255</v>
      </c>
      <c r="I18" s="300">
        <f>E$12</f>
        <v>1540</v>
      </c>
      <c r="J18" s="121" t="s">
        <v>306</v>
      </c>
      <c r="K18" s="303">
        <f t="shared" si="0"/>
        <v>17740.8</v>
      </c>
      <c r="L18" s="121" t="s">
        <v>250</v>
      </c>
      <c r="M18" s="293"/>
      <c r="N18" s="293"/>
      <c r="O18" s="294"/>
      <c r="P18" s="293"/>
      <c r="Q18" s="139" t="s">
        <v>267</v>
      </c>
      <c r="R18" s="304">
        <f t="shared" si="1"/>
        <v>5322240</v>
      </c>
      <c r="S18" s="293"/>
      <c r="T18" s="287"/>
      <c r="U18" s="287"/>
      <c r="V18" s="287"/>
    </row>
    <row r="19" spans="1:22" ht="15.75" thickTop="1" thickBot="1" x14ac:dyDescent="0.2">
      <c r="A19" s="287"/>
      <c r="B19" s="293"/>
      <c r="C19" s="293"/>
      <c r="D19" s="129" t="s">
        <v>245</v>
      </c>
      <c r="E19" s="301">
        <v>2</v>
      </c>
      <c r="F19" s="121" t="s">
        <v>259</v>
      </c>
      <c r="G19" s="302">
        <f>G17+G18</f>
        <v>3.3</v>
      </c>
      <c r="H19" s="135" t="s">
        <v>255</v>
      </c>
      <c r="I19" s="300">
        <f>E$12</f>
        <v>1540</v>
      </c>
      <c r="J19" s="121" t="s">
        <v>306</v>
      </c>
      <c r="K19" s="303">
        <f t="shared" si="0"/>
        <v>10164</v>
      </c>
      <c r="L19" s="121" t="s">
        <v>250</v>
      </c>
      <c r="M19" s="293"/>
      <c r="N19" s="293"/>
      <c r="O19" s="294"/>
      <c r="P19" s="293"/>
      <c r="Q19" s="141" t="s">
        <v>246</v>
      </c>
      <c r="R19" s="305">
        <f t="shared" si="1"/>
        <v>3049200</v>
      </c>
      <c r="S19" s="293"/>
      <c r="T19" s="287"/>
      <c r="U19" s="287"/>
      <c r="V19" s="287"/>
    </row>
    <row r="20" spans="1:22" ht="15.75" thickTop="1" thickBot="1" x14ac:dyDescent="0.2">
      <c r="A20" s="287"/>
      <c r="B20" s="293"/>
      <c r="C20" s="293"/>
      <c r="D20" s="129" t="s">
        <v>247</v>
      </c>
      <c r="E20" s="301">
        <v>8</v>
      </c>
      <c r="F20" s="121" t="s">
        <v>260</v>
      </c>
      <c r="G20" s="302">
        <v>2.93</v>
      </c>
      <c r="H20" s="135" t="s">
        <v>255</v>
      </c>
      <c r="I20" s="300">
        <f>H$12</f>
        <v>660</v>
      </c>
      <c r="J20" s="121" t="s">
        <v>306</v>
      </c>
      <c r="K20" s="303">
        <f t="shared" si="0"/>
        <v>15470.400000000001</v>
      </c>
      <c r="L20" s="121" t="s">
        <v>250</v>
      </c>
      <c r="M20" s="293"/>
      <c r="N20" s="293"/>
      <c r="O20" s="294"/>
      <c r="P20" s="293"/>
      <c r="Q20" s="139" t="s">
        <v>267</v>
      </c>
      <c r="R20" s="304">
        <f t="shared" si="1"/>
        <v>4641120</v>
      </c>
      <c r="S20" s="293"/>
      <c r="T20" s="287"/>
      <c r="U20" s="287"/>
      <c r="V20" s="287"/>
    </row>
    <row r="21" spans="1:22" ht="15.75" thickTop="1" thickBot="1" x14ac:dyDescent="0.2">
      <c r="A21" s="287"/>
      <c r="B21" s="293"/>
      <c r="C21" s="293"/>
      <c r="D21" s="129" t="s">
        <v>248</v>
      </c>
      <c r="E21" s="301">
        <v>2</v>
      </c>
      <c r="F21" s="121" t="s">
        <v>260</v>
      </c>
      <c r="G21" s="302">
        <v>3.3</v>
      </c>
      <c r="H21" s="135" t="s">
        <v>255</v>
      </c>
      <c r="I21" s="300">
        <f>H$12</f>
        <v>660</v>
      </c>
      <c r="J21" s="121" t="s">
        <v>306</v>
      </c>
      <c r="K21" s="303">
        <f t="shared" si="0"/>
        <v>4356</v>
      </c>
      <c r="L21" s="121" t="s">
        <v>250</v>
      </c>
      <c r="M21" s="287"/>
      <c r="N21" s="293"/>
      <c r="O21" s="294"/>
      <c r="P21" s="293"/>
      <c r="Q21" s="141" t="s">
        <v>246</v>
      </c>
      <c r="R21" s="305">
        <f t="shared" si="1"/>
        <v>1306800</v>
      </c>
      <c r="S21" s="293"/>
      <c r="T21" s="287"/>
      <c r="U21" s="287"/>
      <c r="V21" s="287"/>
    </row>
    <row r="22" spans="1:22" ht="15.75" thickTop="1" thickBot="1" x14ac:dyDescent="0.2">
      <c r="A22" s="287"/>
      <c r="B22" s="293"/>
      <c r="C22" s="293"/>
      <c r="D22" s="129" t="s">
        <v>249</v>
      </c>
      <c r="E22" s="301">
        <v>2.5</v>
      </c>
      <c r="F22" s="121" t="s">
        <v>259</v>
      </c>
      <c r="G22" s="302">
        <v>3</v>
      </c>
      <c r="H22" s="135" t="s">
        <v>255</v>
      </c>
      <c r="I22" s="300">
        <f>$E9</f>
        <v>2200</v>
      </c>
      <c r="J22" s="121" t="s">
        <v>306</v>
      </c>
      <c r="K22" s="303">
        <f t="shared" si="0"/>
        <v>16500</v>
      </c>
      <c r="L22" s="121" t="s">
        <v>257</v>
      </c>
      <c r="M22" s="306"/>
      <c r="N22" s="293"/>
      <c r="O22" s="294"/>
      <c r="P22" s="293"/>
      <c r="Q22" s="141" t="s">
        <v>246</v>
      </c>
      <c r="R22" s="305">
        <f t="shared" si="1"/>
        <v>4950000</v>
      </c>
      <c r="S22" s="293"/>
      <c r="T22" s="287"/>
      <c r="U22" s="287"/>
      <c r="V22" s="287"/>
    </row>
    <row r="23" spans="1:22" ht="15" thickTop="1" x14ac:dyDescent="0.15">
      <c r="A23" s="287"/>
      <c r="B23" s="293"/>
      <c r="C23" s="293"/>
      <c r="D23" s="307"/>
      <c r="E23" s="306"/>
      <c r="F23" s="306"/>
      <c r="G23" s="306"/>
      <c r="H23" s="306"/>
      <c r="I23" s="306"/>
      <c r="J23" s="306"/>
      <c r="K23" s="306"/>
      <c r="L23" s="306"/>
      <c r="M23" s="121" t="s">
        <v>258</v>
      </c>
      <c r="N23" s="293"/>
      <c r="O23" s="294"/>
      <c r="P23" s="293"/>
      <c r="Q23" s="121"/>
      <c r="R23" s="293"/>
      <c r="S23" s="293"/>
      <c r="T23" s="287"/>
      <c r="U23" s="287"/>
      <c r="V23" s="287"/>
    </row>
    <row r="24" spans="1:22" ht="15" customHeight="1" x14ac:dyDescent="0.15">
      <c r="A24" s="287"/>
      <c r="B24" s="287"/>
      <c r="C24" s="145" t="s">
        <v>308</v>
      </c>
      <c r="D24" s="121"/>
      <c r="E24" s="121"/>
      <c r="F24" s="121"/>
      <c r="G24" s="121"/>
      <c r="H24" s="121"/>
      <c r="I24" s="121"/>
      <c r="J24" s="129" t="s">
        <v>309</v>
      </c>
      <c r="K24" s="303">
        <f>SUM(K17:K22)</f>
        <v>69405.600000000006</v>
      </c>
      <c r="L24" s="121" t="s">
        <v>256</v>
      </c>
      <c r="M24" s="302">
        <v>300</v>
      </c>
      <c r="N24" s="121" t="s">
        <v>310</v>
      </c>
      <c r="O24" s="308">
        <f>K24*M24</f>
        <v>20821680</v>
      </c>
      <c r="P24" s="121" t="s">
        <v>311</v>
      </c>
      <c r="Q24" s="121" t="s">
        <v>309</v>
      </c>
      <c r="R24" s="309">
        <f>SUM(R17:R23)</f>
        <v>20821680</v>
      </c>
      <c r="S24" s="293"/>
      <c r="T24" s="287"/>
      <c r="U24" s="287"/>
      <c r="V24" s="287"/>
    </row>
    <row r="25" spans="1:22" ht="14.25" x14ac:dyDescent="0.15">
      <c r="A25" s="287"/>
      <c r="B25" s="293"/>
      <c r="C25" s="293"/>
      <c r="D25" s="293"/>
      <c r="E25" s="293"/>
      <c r="F25" s="293"/>
      <c r="G25" s="293"/>
      <c r="H25" s="293"/>
      <c r="I25" s="293"/>
      <c r="J25" s="310" t="s">
        <v>35</v>
      </c>
      <c r="K25" s="311">
        <f>K24/$E$9</f>
        <v>31.548000000000002</v>
      </c>
      <c r="L25" s="121" t="s">
        <v>426</v>
      </c>
      <c r="M25" s="293"/>
      <c r="N25" s="310" t="s">
        <v>35</v>
      </c>
      <c r="O25" s="312">
        <f>O24/$E$10</f>
        <v>694.05600000000004</v>
      </c>
      <c r="P25" s="121" t="s">
        <v>429</v>
      </c>
      <c r="Q25" s="121"/>
      <c r="R25" s="293"/>
      <c r="S25" s="293"/>
      <c r="T25" s="287"/>
      <c r="U25" s="287"/>
      <c r="V25" s="287"/>
    </row>
    <row r="26" spans="1:22" ht="14.25" x14ac:dyDescent="0.15">
      <c r="A26" s="287"/>
      <c r="B26" s="293"/>
      <c r="C26" s="114" t="s">
        <v>366</v>
      </c>
      <c r="D26" s="293"/>
      <c r="E26" s="293"/>
      <c r="F26" s="293"/>
      <c r="G26" s="293"/>
      <c r="H26" s="293"/>
      <c r="I26" s="293"/>
      <c r="J26" s="310"/>
      <c r="K26" s="293"/>
      <c r="L26" s="293"/>
      <c r="M26" s="293"/>
      <c r="N26" s="310"/>
      <c r="O26" s="294"/>
      <c r="P26" s="293"/>
      <c r="Q26" s="293"/>
      <c r="R26" s="293"/>
      <c r="S26" s="293"/>
      <c r="T26" s="287"/>
      <c r="U26" s="287"/>
      <c r="V26" s="287"/>
    </row>
    <row r="27" spans="1:22" ht="36.75" customHeight="1" x14ac:dyDescent="0.15">
      <c r="A27" s="287"/>
      <c r="B27" s="293"/>
      <c r="C27" s="293"/>
      <c r="D27" s="293"/>
      <c r="E27" s="121" t="s">
        <v>69</v>
      </c>
      <c r="F27" s="121"/>
      <c r="G27" s="386" t="s">
        <v>432</v>
      </c>
      <c r="H27" s="387"/>
      <c r="I27" s="121" t="s">
        <v>263</v>
      </c>
      <c r="J27" s="310"/>
      <c r="K27" s="293"/>
      <c r="L27" s="293"/>
      <c r="M27" s="293"/>
      <c r="N27" s="310"/>
      <c r="O27" s="294"/>
      <c r="P27" s="293"/>
      <c r="Q27" s="293"/>
      <c r="R27" s="293"/>
      <c r="S27" s="293"/>
      <c r="T27" s="287"/>
      <c r="U27" s="287"/>
      <c r="V27" s="287"/>
    </row>
    <row r="28" spans="1:22" ht="14.25" x14ac:dyDescent="0.15">
      <c r="A28" s="287"/>
      <c r="B28" s="293"/>
      <c r="C28" s="293"/>
      <c r="D28" s="129" t="s">
        <v>264</v>
      </c>
      <c r="E28" s="313">
        <f>E10</f>
        <v>30000</v>
      </c>
      <c r="F28" s="121" t="s">
        <v>430</v>
      </c>
      <c r="G28" s="302">
        <v>4.7000000000000002E-3</v>
      </c>
      <c r="H28" s="121" t="s">
        <v>431</v>
      </c>
      <c r="I28" s="300">
        <f>E28*G28</f>
        <v>141</v>
      </c>
      <c r="J28" s="151" t="s">
        <v>321</v>
      </c>
      <c r="K28" s="293"/>
      <c r="L28" s="293"/>
      <c r="M28" s="293"/>
      <c r="N28" s="310"/>
      <c r="O28" s="294"/>
      <c r="P28" s="293"/>
      <c r="Q28" s="293"/>
      <c r="R28" s="293"/>
      <c r="S28" s="293"/>
      <c r="T28" s="287"/>
      <c r="U28" s="287"/>
      <c r="V28" s="287"/>
    </row>
    <row r="29" spans="1:22" ht="14.25" x14ac:dyDescent="0.15">
      <c r="A29" s="287"/>
      <c r="B29" s="293"/>
      <c r="C29" s="293"/>
      <c r="D29" s="129" t="s">
        <v>265</v>
      </c>
      <c r="E29" s="313">
        <f>E10</f>
        <v>30000</v>
      </c>
      <c r="F29" s="121" t="s">
        <v>430</v>
      </c>
      <c r="G29" s="302">
        <v>2.5000000000000001E-3</v>
      </c>
      <c r="H29" s="121" t="s">
        <v>431</v>
      </c>
      <c r="I29" s="300">
        <f>E29*G29</f>
        <v>75</v>
      </c>
      <c r="J29" s="151" t="s">
        <v>321</v>
      </c>
      <c r="K29" s="293"/>
      <c r="L29" s="293"/>
      <c r="M29" s="293"/>
      <c r="N29" s="310"/>
      <c r="O29" s="294"/>
      <c r="P29" s="293"/>
      <c r="Q29" s="293"/>
      <c r="R29" s="293"/>
      <c r="S29" s="293"/>
      <c r="T29" s="287"/>
      <c r="U29" s="287"/>
      <c r="V29" s="287"/>
    </row>
    <row r="30" spans="1:22" ht="14.25" x14ac:dyDescent="0.15">
      <c r="A30" s="287"/>
      <c r="B30" s="293"/>
      <c r="C30" s="293"/>
      <c r="D30" s="129" t="s">
        <v>266</v>
      </c>
      <c r="E30" s="313">
        <f>E10</f>
        <v>30000</v>
      </c>
      <c r="F30" s="121" t="s">
        <v>430</v>
      </c>
      <c r="G30" s="302">
        <v>4.7000000000000002E-3</v>
      </c>
      <c r="H30" s="121" t="s">
        <v>431</v>
      </c>
      <c r="I30" s="300">
        <f>E30*G30</f>
        <v>141</v>
      </c>
      <c r="J30" s="151" t="s">
        <v>321</v>
      </c>
      <c r="K30" s="293"/>
      <c r="L30" s="293"/>
      <c r="M30" s="293"/>
      <c r="N30" s="310"/>
      <c r="O30" s="294"/>
      <c r="P30" s="293"/>
      <c r="Q30" s="293"/>
      <c r="R30" s="293"/>
      <c r="S30" s="293"/>
      <c r="T30" s="287"/>
      <c r="U30" s="287"/>
      <c r="V30" s="287"/>
    </row>
    <row r="31" spans="1:22" ht="14.25" x14ac:dyDescent="0.15">
      <c r="A31" s="287"/>
      <c r="B31" s="293"/>
      <c r="C31" s="293"/>
      <c r="D31" s="293"/>
      <c r="E31" s="293"/>
      <c r="F31" s="293"/>
      <c r="G31" s="293"/>
      <c r="H31" s="293"/>
      <c r="I31" s="293"/>
      <c r="J31" s="310"/>
      <c r="K31" s="293"/>
      <c r="L31" s="293"/>
      <c r="M31" s="293"/>
      <c r="N31" s="310"/>
      <c r="O31" s="294"/>
      <c r="P31" s="293"/>
      <c r="Q31" s="293"/>
      <c r="R31" s="293"/>
      <c r="S31" s="293"/>
      <c r="T31" s="287"/>
      <c r="U31" s="287"/>
      <c r="V31" s="287"/>
    </row>
    <row r="32" spans="1:22" ht="13.5" customHeight="1" x14ac:dyDescent="0.15">
      <c r="A32" s="287"/>
      <c r="B32" s="293"/>
      <c r="C32" s="293"/>
      <c r="D32" s="388" t="s">
        <v>263</v>
      </c>
      <c r="E32" s="389"/>
      <c r="F32" s="390" t="s">
        <v>268</v>
      </c>
      <c r="G32" s="391"/>
      <c r="H32" s="392"/>
      <c r="I32" s="121" t="s">
        <v>269</v>
      </c>
      <c r="J32" s="293"/>
      <c r="K32" s="293"/>
      <c r="L32" s="293"/>
      <c r="M32" s="293"/>
      <c r="N32" s="310"/>
      <c r="O32" s="294"/>
      <c r="P32" s="293"/>
      <c r="Q32" s="293"/>
      <c r="R32" s="293"/>
      <c r="S32" s="293"/>
      <c r="T32" s="287"/>
      <c r="U32" s="287"/>
      <c r="V32" s="287"/>
    </row>
    <row r="33" spans="1:22" ht="14.25" x14ac:dyDescent="0.15">
      <c r="A33" s="287"/>
      <c r="B33" s="293"/>
      <c r="C33" s="293"/>
      <c r="D33" s="129" t="s">
        <v>264</v>
      </c>
      <c r="E33" s="293">
        <f>I28</f>
        <v>141</v>
      </c>
      <c r="F33" s="151" t="s">
        <v>270</v>
      </c>
      <c r="G33" s="314">
        <f>E17</f>
        <v>8</v>
      </c>
      <c r="H33" s="121" t="s">
        <v>260</v>
      </c>
      <c r="I33" s="302">
        <v>3</v>
      </c>
      <c r="J33" s="135" t="s">
        <v>271</v>
      </c>
      <c r="K33" s="293">
        <f>E33*G33*I33</f>
        <v>3384</v>
      </c>
      <c r="L33" s="121" t="s">
        <v>250</v>
      </c>
      <c r="M33" s="293"/>
      <c r="N33" s="310"/>
      <c r="O33" s="294"/>
      <c r="P33" s="293"/>
      <c r="Q33" s="139" t="s">
        <v>267</v>
      </c>
      <c r="R33" s="304">
        <f>K33*M$36</f>
        <v>812160</v>
      </c>
      <c r="S33" s="293"/>
      <c r="T33" s="287"/>
      <c r="U33" s="287"/>
      <c r="V33" s="287"/>
    </row>
    <row r="34" spans="1:22" ht="14.25" x14ac:dyDescent="0.15">
      <c r="A34" s="287"/>
      <c r="B34" s="293"/>
      <c r="C34" s="293"/>
      <c r="D34" s="129" t="s">
        <v>265</v>
      </c>
      <c r="E34" s="293">
        <f>I29</f>
        <v>75</v>
      </c>
      <c r="F34" s="151" t="s">
        <v>270</v>
      </c>
      <c r="G34" s="314">
        <f>E18</f>
        <v>4</v>
      </c>
      <c r="H34" s="121" t="s">
        <v>260</v>
      </c>
      <c r="I34" s="302">
        <v>3</v>
      </c>
      <c r="J34" s="135" t="s">
        <v>271</v>
      </c>
      <c r="K34" s="293">
        <f>E34*G34*I34</f>
        <v>900</v>
      </c>
      <c r="L34" s="121" t="s">
        <v>250</v>
      </c>
      <c r="M34" s="293"/>
      <c r="N34" s="310"/>
      <c r="O34" s="294"/>
      <c r="P34" s="293"/>
      <c r="Q34" s="139" t="s">
        <v>267</v>
      </c>
      <c r="R34" s="304">
        <f>K34*M$36</f>
        <v>216000</v>
      </c>
      <c r="S34" s="293"/>
      <c r="T34" s="287"/>
      <c r="U34" s="287"/>
      <c r="V34" s="287"/>
    </row>
    <row r="35" spans="1:22" ht="14.25" x14ac:dyDescent="0.15">
      <c r="A35" s="287"/>
      <c r="B35" s="293"/>
      <c r="C35" s="293"/>
      <c r="D35" s="129" t="s">
        <v>266</v>
      </c>
      <c r="E35" s="293">
        <f>I30</f>
        <v>141</v>
      </c>
      <c r="F35" s="151" t="s">
        <v>270</v>
      </c>
      <c r="G35" s="314">
        <f>E19</f>
        <v>2</v>
      </c>
      <c r="H35" s="121" t="s">
        <v>259</v>
      </c>
      <c r="I35" s="302">
        <v>3</v>
      </c>
      <c r="J35" s="135" t="s">
        <v>271</v>
      </c>
      <c r="K35" s="293">
        <f>E35*G35*I35</f>
        <v>846</v>
      </c>
      <c r="L35" s="121" t="s">
        <v>250</v>
      </c>
      <c r="M35" s="121" t="s">
        <v>258</v>
      </c>
      <c r="N35" s="293"/>
      <c r="O35" s="294"/>
      <c r="P35" s="293"/>
      <c r="Q35" s="141" t="s">
        <v>246</v>
      </c>
      <c r="R35" s="305">
        <f>K35*M$36</f>
        <v>203040</v>
      </c>
      <c r="S35" s="293"/>
      <c r="T35" s="287"/>
      <c r="U35" s="287"/>
      <c r="V35" s="287"/>
    </row>
    <row r="36" spans="1:22" ht="14.25" x14ac:dyDescent="0.15">
      <c r="A36" s="287"/>
      <c r="B36" s="293"/>
      <c r="C36" s="293"/>
      <c r="D36" s="293"/>
      <c r="E36" s="293"/>
      <c r="F36" s="293"/>
      <c r="G36" s="293"/>
      <c r="H36" s="293"/>
      <c r="I36" s="293"/>
      <c r="J36" s="129" t="s">
        <v>309</v>
      </c>
      <c r="K36" s="303">
        <f>SUM(K33:K35)</f>
        <v>5130</v>
      </c>
      <c r="L36" s="121" t="s">
        <v>256</v>
      </c>
      <c r="M36" s="302">
        <v>240</v>
      </c>
      <c r="N36" s="121" t="s">
        <v>310</v>
      </c>
      <c r="O36" s="308">
        <f>K36*M36</f>
        <v>1231200</v>
      </c>
      <c r="P36" s="121" t="s">
        <v>311</v>
      </c>
      <c r="Q36" s="121" t="s">
        <v>309</v>
      </c>
      <c r="R36" s="309">
        <f>SUM(R33:R35)</f>
        <v>1231200</v>
      </c>
      <c r="S36" s="293"/>
      <c r="T36" s="315">
        <f>(O24+O36)/E9/M36</f>
        <v>41.766818181818181</v>
      </c>
      <c r="U36" s="120" t="s">
        <v>313</v>
      </c>
      <c r="V36" s="287"/>
    </row>
    <row r="37" spans="1:22" ht="14.25" x14ac:dyDescent="0.15">
      <c r="A37" s="287"/>
      <c r="B37" s="293"/>
      <c r="C37" s="293"/>
      <c r="D37" s="293"/>
      <c r="E37" s="293"/>
      <c r="F37" s="293"/>
      <c r="G37" s="293"/>
      <c r="H37" s="293"/>
      <c r="I37" s="293"/>
      <c r="J37" s="310"/>
      <c r="K37" s="293"/>
      <c r="L37" s="293"/>
      <c r="M37" s="293"/>
      <c r="N37" s="310"/>
      <c r="O37" s="294"/>
      <c r="P37" s="293"/>
      <c r="Q37" s="293"/>
      <c r="R37" s="293"/>
      <c r="S37" s="293"/>
      <c r="T37" s="287"/>
      <c r="U37" s="287"/>
      <c r="V37" s="287"/>
    </row>
    <row r="38" spans="1:22" ht="26.25" customHeight="1" thickBot="1" x14ac:dyDescent="0.2">
      <c r="A38" s="287"/>
      <c r="B38" s="293"/>
      <c r="C38" s="297" t="s">
        <v>409</v>
      </c>
      <c r="D38" s="293"/>
      <c r="E38" s="293"/>
      <c r="F38" s="293"/>
      <c r="G38" s="379" t="s">
        <v>410</v>
      </c>
      <c r="H38" s="380"/>
      <c r="I38" s="293" t="s">
        <v>411</v>
      </c>
      <c r="J38" s="293"/>
      <c r="K38" s="293"/>
      <c r="L38" s="293"/>
      <c r="M38" s="121" t="s">
        <v>258</v>
      </c>
      <c r="N38" s="293"/>
      <c r="O38" s="294"/>
      <c r="P38" s="293"/>
      <c r="Q38" s="293"/>
      <c r="R38" s="293"/>
      <c r="S38" s="293"/>
      <c r="T38" s="287"/>
      <c r="U38" s="287"/>
      <c r="V38" s="287"/>
    </row>
    <row r="39" spans="1:22" ht="15.75" thickTop="1" thickBot="1" x14ac:dyDescent="0.2">
      <c r="A39" s="287"/>
      <c r="B39" s="293"/>
      <c r="C39" s="293"/>
      <c r="D39" s="307"/>
      <c r="E39" s="293"/>
      <c r="F39" s="293"/>
      <c r="G39" s="302">
        <v>35</v>
      </c>
      <c r="H39" s="293" t="s">
        <v>412</v>
      </c>
      <c r="I39" s="298">
        <v>800</v>
      </c>
      <c r="J39" s="293" t="s">
        <v>413</v>
      </c>
      <c r="K39" s="300">
        <f>G39*I39</f>
        <v>28000</v>
      </c>
      <c r="L39" s="121" t="s">
        <v>256</v>
      </c>
      <c r="M39" s="302">
        <v>240</v>
      </c>
      <c r="N39" s="121" t="s">
        <v>310</v>
      </c>
      <c r="O39" s="308">
        <f>K39*M39</f>
        <v>6720000</v>
      </c>
      <c r="P39" s="121" t="s">
        <v>311</v>
      </c>
      <c r="Q39" s="141" t="s">
        <v>246</v>
      </c>
      <c r="R39" s="316">
        <f>K39*M39</f>
        <v>6720000</v>
      </c>
      <c r="S39" s="293"/>
      <c r="T39" s="287"/>
      <c r="U39" s="287"/>
      <c r="V39" s="287"/>
    </row>
    <row r="40" spans="1:22" ht="15" thickTop="1" x14ac:dyDescent="0.15">
      <c r="A40" s="287"/>
      <c r="B40" s="293"/>
      <c r="C40" s="293"/>
      <c r="D40" s="307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87"/>
      <c r="U40" s="287"/>
      <c r="V40" s="287"/>
    </row>
    <row r="41" spans="1:22" ht="14.25" x14ac:dyDescent="0.15">
      <c r="A41" s="287"/>
      <c r="B41" s="293"/>
      <c r="C41" s="306"/>
      <c r="D41" s="317"/>
      <c r="E41" s="306"/>
      <c r="F41" s="306"/>
      <c r="G41" s="306"/>
      <c r="H41" s="306"/>
      <c r="I41" s="318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287"/>
      <c r="U41" s="287"/>
      <c r="V41" s="287"/>
    </row>
    <row r="42" spans="1:22" ht="14.25" x14ac:dyDescent="0.15">
      <c r="A42" s="287"/>
      <c r="B42" s="293"/>
      <c r="C42" s="306"/>
      <c r="D42" s="319"/>
      <c r="E42" s="306"/>
      <c r="F42" s="306"/>
      <c r="G42" s="306"/>
      <c r="H42" s="320"/>
      <c r="I42" s="321"/>
      <c r="J42" s="322"/>
      <c r="K42" s="306"/>
      <c r="L42" s="306"/>
      <c r="M42" s="306"/>
      <c r="N42" s="306"/>
      <c r="O42" s="312"/>
      <c r="P42" s="306"/>
      <c r="Q42" s="319"/>
      <c r="R42" s="323"/>
      <c r="S42" s="306"/>
      <c r="T42" s="287"/>
      <c r="U42" s="287"/>
      <c r="V42" s="287"/>
    </row>
    <row r="43" spans="1:22" ht="14.25" x14ac:dyDescent="0.15">
      <c r="A43" s="287"/>
      <c r="B43" s="293"/>
      <c r="C43" s="293"/>
      <c r="D43" s="293"/>
      <c r="E43" s="293"/>
      <c r="F43" s="293"/>
      <c r="G43" s="293"/>
      <c r="H43" s="293"/>
      <c r="I43" s="324"/>
      <c r="J43" s="293"/>
      <c r="K43" s="293"/>
      <c r="L43" s="293"/>
      <c r="M43" s="325"/>
      <c r="N43" s="293"/>
      <c r="O43" s="294"/>
      <c r="P43" s="293"/>
      <c r="Q43" s="293"/>
      <c r="R43" s="293"/>
      <c r="S43" s="293"/>
      <c r="T43" s="287"/>
      <c r="U43" s="287"/>
      <c r="V43" s="287"/>
    </row>
    <row r="44" spans="1:22" ht="14.25" x14ac:dyDescent="0.15">
      <c r="A44" s="287"/>
      <c r="B44" s="114" t="s">
        <v>367</v>
      </c>
      <c r="C44" s="293"/>
      <c r="D44" s="293"/>
      <c r="E44" s="293"/>
      <c r="F44" s="293"/>
      <c r="G44" s="293"/>
      <c r="H44" s="293"/>
      <c r="I44" s="293"/>
      <c r="J44" s="293"/>
      <c r="K44" s="293"/>
      <c r="L44" s="326"/>
      <c r="M44" s="306"/>
      <c r="N44" s="293"/>
      <c r="O44" s="294"/>
      <c r="P44" s="293"/>
      <c r="Q44" s="293"/>
      <c r="R44" s="293"/>
      <c r="S44" s="293"/>
      <c r="T44" s="287"/>
      <c r="U44" s="287"/>
      <c r="V44" s="287"/>
    </row>
    <row r="45" spans="1:22" ht="14.25" x14ac:dyDescent="0.15">
      <c r="A45" s="287"/>
      <c r="B45" s="293"/>
      <c r="C45" s="293"/>
      <c r="D45" s="293"/>
      <c r="E45" s="293"/>
      <c r="F45" s="293"/>
      <c r="G45" s="293"/>
      <c r="H45" s="293"/>
      <c r="I45" s="293"/>
      <c r="J45" s="307"/>
      <c r="K45" s="305"/>
      <c r="L45" s="293"/>
      <c r="M45" s="305"/>
      <c r="N45" s="141" t="s">
        <v>246</v>
      </c>
      <c r="O45" s="327">
        <f>R19+R21+R22+R35+R39</f>
        <v>16229040</v>
      </c>
      <c r="P45" s="121" t="s">
        <v>281</v>
      </c>
      <c r="Q45" s="121" t="s">
        <v>123</v>
      </c>
      <c r="R45" s="293"/>
      <c r="S45" s="293"/>
      <c r="T45" s="287"/>
      <c r="U45" s="287"/>
      <c r="V45" s="287"/>
    </row>
    <row r="46" spans="1:22" ht="15" thickBot="1" x14ac:dyDescent="0.2">
      <c r="A46" s="287"/>
      <c r="B46" s="293"/>
      <c r="C46" s="293"/>
      <c r="D46" s="293"/>
      <c r="E46" s="293"/>
      <c r="F46" s="293"/>
      <c r="G46" s="293"/>
      <c r="H46" s="293"/>
      <c r="I46" s="293"/>
      <c r="J46" s="328"/>
      <c r="K46" s="304"/>
      <c r="L46" s="293"/>
      <c r="M46" s="304"/>
      <c r="N46" s="139" t="s">
        <v>267</v>
      </c>
      <c r="O46" s="329">
        <f>R17+R18+R20+R33+R34</f>
        <v>12543840</v>
      </c>
      <c r="P46" s="121" t="s">
        <v>281</v>
      </c>
      <c r="Q46" s="152" t="s">
        <v>124</v>
      </c>
      <c r="R46" s="293"/>
      <c r="S46" s="293"/>
      <c r="T46" s="287"/>
      <c r="U46" s="287"/>
      <c r="V46" s="287"/>
    </row>
    <row r="47" spans="1:22" ht="15.75" thickTop="1" thickBot="1" x14ac:dyDescent="0.2">
      <c r="A47" s="287"/>
      <c r="B47" s="293"/>
      <c r="C47" s="293"/>
      <c r="D47" s="293"/>
      <c r="E47" s="293"/>
      <c r="F47" s="293"/>
      <c r="G47" s="293"/>
      <c r="H47" s="293"/>
      <c r="I47" s="293"/>
      <c r="J47" s="328"/>
      <c r="K47" s="293"/>
      <c r="L47" s="326"/>
      <c r="M47" s="330"/>
      <c r="N47" s="166" t="s">
        <v>280</v>
      </c>
      <c r="O47" s="331">
        <f>O24+O36+O39</f>
        <v>28772880</v>
      </c>
      <c r="P47" s="168" t="s">
        <v>281</v>
      </c>
      <c r="Q47" s="169" t="s">
        <v>332</v>
      </c>
      <c r="R47" s="332"/>
      <c r="S47" s="293"/>
      <c r="T47" s="315">
        <f>O47/E9/M39</f>
        <v>54.494090909090907</v>
      </c>
      <c r="U47" s="120" t="s">
        <v>313</v>
      </c>
      <c r="V47" s="287"/>
    </row>
    <row r="48" spans="1:22" ht="15.75" thickTop="1" thickBot="1" x14ac:dyDescent="0.2">
      <c r="A48" s="287"/>
      <c r="B48" s="293"/>
      <c r="C48" s="293"/>
      <c r="D48" s="293"/>
      <c r="E48" s="293"/>
      <c r="F48" s="293"/>
      <c r="G48" s="293"/>
      <c r="H48" s="293"/>
      <c r="I48" s="293"/>
      <c r="J48" s="293"/>
      <c r="K48" s="293"/>
      <c r="L48" s="326"/>
      <c r="M48" s="333"/>
      <c r="N48" s="172" t="s">
        <v>33</v>
      </c>
      <c r="O48" s="334">
        <f>O47/$E$10</f>
        <v>959.096</v>
      </c>
      <c r="P48" s="174" t="s">
        <v>314</v>
      </c>
      <c r="Q48" s="175"/>
      <c r="R48" s="332"/>
      <c r="S48" s="293"/>
      <c r="T48" s="287"/>
      <c r="U48" s="287"/>
      <c r="V48" s="287"/>
    </row>
    <row r="49" spans="1:22" ht="15.75" thickTop="1" thickBot="1" x14ac:dyDescent="0.2">
      <c r="A49" s="287"/>
      <c r="B49" s="114" t="s">
        <v>34</v>
      </c>
      <c r="C49" s="114" t="s">
        <v>282</v>
      </c>
      <c r="D49" s="293"/>
      <c r="E49" s="293"/>
      <c r="F49" s="293"/>
      <c r="G49" s="293"/>
      <c r="H49" s="293"/>
      <c r="I49" s="293"/>
      <c r="J49" s="293"/>
      <c r="K49" s="293"/>
      <c r="L49" s="293"/>
      <c r="M49" s="324"/>
      <c r="N49" s="293"/>
      <c r="O49" s="294"/>
      <c r="P49" s="293"/>
      <c r="Q49" s="324"/>
      <c r="R49" s="293"/>
      <c r="S49" s="293"/>
      <c r="T49" s="287"/>
      <c r="U49" s="287"/>
      <c r="V49" s="287"/>
    </row>
    <row r="50" spans="1:22" ht="15.75" thickTop="1" thickBot="1" x14ac:dyDescent="0.2">
      <c r="A50" s="287"/>
      <c r="B50" s="121"/>
      <c r="C50" s="121" t="s">
        <v>285</v>
      </c>
      <c r="D50" s="293"/>
      <c r="E50" s="293"/>
      <c r="F50" s="293"/>
      <c r="G50" s="293"/>
      <c r="H50" s="298">
        <v>20</v>
      </c>
      <c r="I50" s="293" t="s">
        <v>292</v>
      </c>
      <c r="J50" s="293"/>
      <c r="K50" s="293"/>
      <c r="L50" s="293"/>
      <c r="M50" s="324"/>
      <c r="N50" s="129" t="s">
        <v>286</v>
      </c>
      <c r="O50" s="308">
        <f>O47*H50/100</f>
        <v>5754576</v>
      </c>
      <c r="P50" s="121" t="s">
        <v>281</v>
      </c>
      <c r="Q50" s="121" t="s">
        <v>333</v>
      </c>
      <c r="R50" s="293"/>
      <c r="S50" s="293"/>
      <c r="T50" s="287"/>
      <c r="U50" s="287"/>
      <c r="V50" s="287"/>
    </row>
    <row r="51" spans="1:22" ht="15" thickTop="1" x14ac:dyDescent="0.15">
      <c r="A51" s="287"/>
      <c r="B51" s="121"/>
      <c r="C51" s="121" t="s">
        <v>284</v>
      </c>
      <c r="D51" s="293"/>
      <c r="E51" s="293"/>
      <c r="F51" s="293"/>
      <c r="G51" s="293"/>
      <c r="H51" s="293"/>
      <c r="I51" s="293"/>
      <c r="J51" s="293"/>
      <c r="K51" s="293"/>
      <c r="L51" s="293"/>
      <c r="M51" s="324"/>
      <c r="N51" s="129" t="s">
        <v>287</v>
      </c>
      <c r="O51" s="308">
        <f>IF(O50&lt;O46,O50,O46)</f>
        <v>5754576</v>
      </c>
      <c r="P51" s="121" t="s">
        <v>281</v>
      </c>
      <c r="Q51" s="121" t="s">
        <v>291</v>
      </c>
      <c r="R51" s="293"/>
      <c r="S51" s="293"/>
      <c r="T51" s="287"/>
      <c r="U51" s="287"/>
      <c r="V51" s="287"/>
    </row>
    <row r="52" spans="1:22" ht="14.25" x14ac:dyDescent="0.15">
      <c r="A52" s="287"/>
      <c r="B52" s="121"/>
      <c r="C52" s="121" t="s">
        <v>283</v>
      </c>
      <c r="D52" s="293"/>
      <c r="E52" s="293"/>
      <c r="F52" s="293"/>
      <c r="G52" s="293"/>
      <c r="H52" s="293"/>
      <c r="I52" s="293"/>
      <c r="J52" s="293"/>
      <c r="K52" s="293"/>
      <c r="L52" s="293"/>
      <c r="M52" s="306"/>
      <c r="N52" s="293"/>
      <c r="O52" s="294"/>
      <c r="P52" s="293"/>
      <c r="Q52" s="293"/>
      <c r="R52" s="293"/>
      <c r="S52" s="293"/>
      <c r="T52" s="287"/>
      <c r="U52" s="287"/>
      <c r="V52" s="287"/>
    </row>
    <row r="53" spans="1:22" ht="14.25" x14ac:dyDescent="0.15">
      <c r="A53" s="287"/>
      <c r="B53" s="293"/>
      <c r="C53" s="293"/>
      <c r="D53" s="293"/>
      <c r="E53" s="293"/>
      <c r="F53" s="293"/>
      <c r="G53" s="293"/>
      <c r="H53" s="293"/>
      <c r="I53" s="293"/>
      <c r="J53" s="307"/>
      <c r="K53" s="293"/>
      <c r="L53" s="293"/>
      <c r="M53" s="293"/>
      <c r="N53" s="141" t="s">
        <v>246</v>
      </c>
      <c r="O53" s="335">
        <f>O45</f>
        <v>16229040</v>
      </c>
      <c r="P53" s="121" t="s">
        <v>281</v>
      </c>
      <c r="Q53" s="152" t="s">
        <v>123</v>
      </c>
      <c r="R53" s="293"/>
      <c r="S53" s="293"/>
      <c r="T53" s="287"/>
      <c r="U53" s="287"/>
      <c r="V53" s="287"/>
    </row>
    <row r="54" spans="1:22" ht="15" thickBot="1" x14ac:dyDescent="0.2">
      <c r="A54" s="287"/>
      <c r="B54" s="293"/>
      <c r="C54" s="293"/>
      <c r="D54" s="293"/>
      <c r="E54" s="293"/>
      <c r="F54" s="293"/>
      <c r="G54" s="310"/>
      <c r="H54" s="293"/>
      <c r="I54" s="293"/>
      <c r="J54" s="328"/>
      <c r="K54" s="293"/>
      <c r="L54" s="293"/>
      <c r="M54" s="293"/>
      <c r="N54" s="139" t="s">
        <v>288</v>
      </c>
      <c r="O54" s="336">
        <f>O46-O51</f>
        <v>6789264</v>
      </c>
      <c r="P54" s="135" t="s">
        <v>281</v>
      </c>
      <c r="Q54" s="162" t="s">
        <v>334</v>
      </c>
      <c r="R54" s="332"/>
      <c r="S54" s="293"/>
      <c r="T54" s="287"/>
      <c r="U54" s="287"/>
      <c r="V54" s="287"/>
    </row>
    <row r="55" spans="1:22" ht="15.75" thickTop="1" thickBot="1" x14ac:dyDescent="0.2">
      <c r="A55" s="287"/>
      <c r="B55" s="293"/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177" t="s">
        <v>82</v>
      </c>
      <c r="O55" s="337">
        <f>SUM(O53:O54)</f>
        <v>23018304</v>
      </c>
      <c r="P55" s="179" t="s">
        <v>281</v>
      </c>
      <c r="Q55" s="242"/>
      <c r="R55" s="287"/>
      <c r="S55" s="293"/>
      <c r="T55" s="287"/>
      <c r="U55" s="287"/>
      <c r="V55" s="287"/>
    </row>
    <row r="56" spans="1:22" ht="15.75" thickTop="1" thickBot="1" x14ac:dyDescent="0.2">
      <c r="A56" s="287"/>
      <c r="B56" s="293"/>
      <c r="C56" s="287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180" t="s">
        <v>33</v>
      </c>
      <c r="O56" s="338">
        <f>O55/$E$10</f>
        <v>767.27679999999998</v>
      </c>
      <c r="P56" s="182" t="s">
        <v>290</v>
      </c>
      <c r="Q56" s="183"/>
      <c r="R56" s="332"/>
      <c r="S56" s="293"/>
      <c r="T56" s="287"/>
      <c r="U56" s="287"/>
      <c r="V56" s="287"/>
    </row>
    <row r="57" spans="1:22" ht="15" thickTop="1" x14ac:dyDescent="0.15">
      <c r="A57" s="287"/>
      <c r="B57" s="293"/>
      <c r="C57" s="121" t="s">
        <v>294</v>
      </c>
      <c r="D57" s="293"/>
      <c r="E57" s="293"/>
      <c r="F57" s="293"/>
      <c r="G57" s="293"/>
      <c r="H57" s="293"/>
      <c r="I57" s="293"/>
      <c r="J57" s="293"/>
      <c r="K57" s="293"/>
      <c r="L57" s="293"/>
      <c r="M57" s="293"/>
      <c r="N57" s="339"/>
      <c r="O57" s="340"/>
      <c r="P57" s="341"/>
      <c r="Q57" s="342"/>
      <c r="R57" s="293"/>
      <c r="S57" s="293"/>
      <c r="T57" s="287"/>
      <c r="U57" s="287"/>
      <c r="V57" s="287"/>
    </row>
    <row r="58" spans="1:22" ht="14.25" x14ac:dyDescent="0.15">
      <c r="A58" s="287"/>
      <c r="B58" s="293"/>
      <c r="C58" s="121" t="s">
        <v>293</v>
      </c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4"/>
      <c r="P58" s="293"/>
      <c r="Q58" s="293"/>
      <c r="R58" s="293"/>
      <c r="S58" s="293"/>
      <c r="T58" s="287"/>
      <c r="U58" s="287"/>
      <c r="V58" s="287"/>
    </row>
    <row r="59" spans="1:22" ht="14.25" x14ac:dyDescent="0.15">
      <c r="A59" s="287"/>
      <c r="B59" s="293"/>
      <c r="C59" s="121" t="s">
        <v>338</v>
      </c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4"/>
      <c r="P59" s="293"/>
      <c r="Q59" s="293"/>
      <c r="R59" s="293"/>
      <c r="S59" s="293"/>
      <c r="T59" s="287"/>
      <c r="U59" s="287"/>
      <c r="V59" s="287"/>
    </row>
    <row r="60" spans="1:22" ht="14.25" x14ac:dyDescent="0.15">
      <c r="A60" s="287"/>
      <c r="B60" s="293"/>
      <c r="C60" s="121" t="s">
        <v>408</v>
      </c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4"/>
      <c r="P60" s="293"/>
      <c r="Q60" s="293"/>
      <c r="R60" s="293"/>
      <c r="S60" s="293"/>
      <c r="T60" s="287"/>
      <c r="U60" s="287"/>
      <c r="V60" s="287"/>
    </row>
    <row r="61" spans="1:22" ht="14.25" x14ac:dyDescent="0.15">
      <c r="A61" s="287"/>
      <c r="B61" s="293"/>
      <c r="C61" s="121" t="s">
        <v>416</v>
      </c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4"/>
      <c r="P61" s="293"/>
      <c r="Q61" s="293"/>
      <c r="R61" s="293"/>
      <c r="S61" s="293"/>
      <c r="T61" s="287"/>
      <c r="U61" s="287"/>
      <c r="V61" s="287"/>
    </row>
    <row r="62" spans="1:22" ht="14.25" x14ac:dyDescent="0.15">
      <c r="A62" s="287"/>
      <c r="B62" s="293"/>
      <c r="C62" s="187" t="s">
        <v>335</v>
      </c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4"/>
      <c r="P62" s="293"/>
      <c r="Q62" s="293"/>
      <c r="R62" s="293"/>
      <c r="S62" s="293"/>
      <c r="T62" s="287"/>
      <c r="U62" s="287"/>
      <c r="V62" s="287"/>
    </row>
    <row r="63" spans="1:22" ht="14.25" x14ac:dyDescent="0.15">
      <c r="A63" s="287"/>
      <c r="B63" s="287"/>
      <c r="C63" s="288" t="s">
        <v>417</v>
      </c>
      <c r="D63" s="287"/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292"/>
      <c r="P63" s="287"/>
      <c r="Q63" s="287"/>
      <c r="R63" s="287"/>
      <c r="S63" s="287"/>
      <c r="T63" s="287"/>
      <c r="U63" s="287"/>
      <c r="V63" s="287"/>
    </row>
    <row r="64" spans="1:22" ht="14.25" x14ac:dyDescent="0.15">
      <c r="A64" s="287"/>
      <c r="B64" s="287"/>
      <c r="C64" s="288" t="s">
        <v>418</v>
      </c>
      <c r="D64" s="287"/>
      <c r="E64" s="287"/>
      <c r="F64" s="287"/>
      <c r="G64" s="287"/>
      <c r="H64" s="287"/>
      <c r="I64" s="287"/>
      <c r="J64" s="287"/>
      <c r="K64" s="287"/>
      <c r="L64" s="287"/>
      <c r="M64" s="287"/>
      <c r="N64" s="287"/>
      <c r="O64" s="292"/>
      <c r="P64" s="287"/>
      <c r="Q64" s="287"/>
      <c r="R64" s="287"/>
      <c r="S64" s="287"/>
      <c r="T64" s="287"/>
      <c r="U64" s="287"/>
      <c r="V64" s="287"/>
    </row>
    <row r="65" spans="1:5" x14ac:dyDescent="0.15">
      <c r="A65"/>
      <c r="B65"/>
      <c r="C65"/>
      <c r="D65"/>
      <c r="E65"/>
    </row>
    <row r="66" spans="1:5" hidden="1" x14ac:dyDescent="0.15">
      <c r="A66"/>
      <c r="B66"/>
      <c r="C66"/>
      <c r="D66"/>
      <c r="E66"/>
    </row>
    <row r="67" spans="1:5" hidden="1" x14ac:dyDescent="0.15">
      <c r="A67"/>
      <c r="B67"/>
      <c r="C67"/>
      <c r="D67"/>
      <c r="E67"/>
    </row>
    <row r="68" spans="1:5" hidden="1" x14ac:dyDescent="0.15">
      <c r="A68"/>
      <c r="B68"/>
      <c r="C68"/>
      <c r="D68"/>
      <c r="E68"/>
    </row>
    <row r="69" spans="1:5" hidden="1" x14ac:dyDescent="0.15">
      <c r="A69"/>
      <c r="B69"/>
      <c r="C69"/>
      <c r="D69"/>
      <c r="E69"/>
    </row>
    <row r="70" spans="1:5" hidden="1" x14ac:dyDescent="0.15">
      <c r="A70"/>
      <c r="B70"/>
      <c r="C70"/>
      <c r="D70"/>
      <c r="E70"/>
    </row>
    <row r="71" spans="1:5" hidden="1" x14ac:dyDescent="0.15">
      <c r="A71" s="57"/>
      <c r="B71" s="57"/>
      <c r="C71" s="290"/>
      <c r="D71" s="57"/>
      <c r="E71" s="57"/>
    </row>
    <row r="72" spans="1:5" hidden="1" x14ac:dyDescent="0.15">
      <c r="A72" s="57"/>
      <c r="B72" s="57"/>
      <c r="C72" s="57"/>
      <c r="D72" s="57"/>
      <c r="E72" s="57"/>
    </row>
    <row r="73" spans="1:5" hidden="1" x14ac:dyDescent="0.15">
      <c r="A73" s="57"/>
      <c r="B73" s="57"/>
      <c r="C73" s="57"/>
      <c r="D73" s="57"/>
      <c r="E73" s="57"/>
    </row>
  </sheetData>
  <sheetProtection password="B119" sheet="1" objects="1" scenarios="1"/>
  <mergeCells count="6">
    <mergeCell ref="G38:H38"/>
    <mergeCell ref="C16:E16"/>
    <mergeCell ref="G16:H16"/>
    <mergeCell ref="G27:H27"/>
    <mergeCell ref="D32:E32"/>
    <mergeCell ref="F32:H32"/>
  </mergeCells>
  <phoneticPr fontId="2"/>
  <pageMargins left="0.78700000000000003" right="0.78700000000000003" top="0.98399999999999999" bottom="0.98399999999999999" header="0.51200000000000001" footer="0.51200000000000001"/>
  <pageSetup paperSize="9" scale="82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123"/>
  <sheetViews>
    <sheetView showGridLines="0" zoomScale="85" zoomScaleNormal="85" zoomScaleSheetLayoutView="80" workbookViewId="0"/>
  </sheetViews>
  <sheetFormatPr defaultColWidth="0" defaultRowHeight="13.5" zeroHeight="1" x14ac:dyDescent="0.15"/>
  <cols>
    <col min="1" max="1" width="1.875" customWidth="1"/>
    <col min="2" max="2" width="1.25" customWidth="1"/>
    <col min="3" max="3" width="10.625" customWidth="1"/>
    <col min="4" max="4" width="8.625" customWidth="1"/>
    <col min="5" max="5" width="5.125" customWidth="1"/>
    <col min="6" max="6" width="14" customWidth="1"/>
    <col min="7" max="7" width="12.875" customWidth="1"/>
    <col min="8" max="8" width="17.875" customWidth="1"/>
    <col min="9" max="9" width="19.75" customWidth="1"/>
    <col min="10" max="10" width="7.875" customWidth="1"/>
    <col min="11" max="11" width="17" customWidth="1"/>
    <col min="12" max="12" width="12" customWidth="1"/>
    <col min="13" max="13" width="13.875" customWidth="1"/>
    <col min="14" max="14" width="1.875" customWidth="1"/>
    <col min="15" max="15" width="9" hidden="1" customWidth="1"/>
    <col min="16" max="16" width="25" hidden="1" customWidth="1"/>
    <col min="17" max="17" width="25.375" hidden="1" customWidth="1"/>
    <col min="18" max="18" width="9.25" hidden="1" customWidth="1"/>
    <col min="19" max="19" width="24.625" customWidth="1"/>
    <col min="20" max="20" width="3.375" customWidth="1"/>
    <col min="21" max="21" width="8.75" customWidth="1"/>
    <col min="22" max="22" width="11.375" customWidth="1"/>
    <col min="23" max="23" width="34.625" customWidth="1"/>
    <col min="24" max="24" width="2.375" style="33" customWidth="1"/>
    <col min="25" max="25" width="2.25" customWidth="1"/>
    <col min="26" max="16384" width="9" hidden="1"/>
  </cols>
  <sheetData>
    <row r="1" spans="1:24" ht="14.2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S1" s="2"/>
      <c r="T1" s="2"/>
      <c r="U1" s="2"/>
      <c r="V1" s="2"/>
      <c r="W1" s="2"/>
      <c r="X1"/>
    </row>
    <row r="2" spans="1:24" ht="14.25" customHeight="1" x14ac:dyDescent="0.2">
      <c r="A2" s="2"/>
      <c r="B2" s="2"/>
      <c r="C2" s="2"/>
      <c r="D2" s="2"/>
      <c r="E2" s="2"/>
      <c r="F2" s="2"/>
      <c r="G2" s="2"/>
      <c r="H2" s="2"/>
      <c r="I2" s="344" t="s">
        <v>423</v>
      </c>
      <c r="J2" s="344"/>
      <c r="K2" s="2"/>
      <c r="L2" s="2"/>
      <c r="M2" s="2"/>
      <c r="S2" s="2"/>
      <c r="T2" s="2"/>
      <c r="U2" s="2"/>
      <c r="V2" s="2"/>
      <c r="W2" s="2"/>
      <c r="X2"/>
    </row>
    <row r="3" spans="1:24" ht="13.5" customHeight="1" x14ac:dyDescent="0.2">
      <c r="A3" s="2"/>
      <c r="B3" s="2"/>
      <c r="C3" s="2"/>
      <c r="D3" s="2"/>
      <c r="E3" s="2"/>
      <c r="F3" s="2"/>
      <c r="G3" s="2"/>
      <c r="H3" s="2"/>
      <c r="I3" s="344"/>
      <c r="J3" s="344"/>
      <c r="K3" s="2"/>
      <c r="L3" s="2"/>
      <c r="M3" s="2"/>
      <c r="S3" s="2"/>
      <c r="T3" s="2"/>
      <c r="U3" s="2"/>
      <c r="V3" s="2"/>
      <c r="W3" s="2"/>
      <c r="X3"/>
    </row>
    <row r="4" spans="1:24" ht="13.5" customHeight="1" x14ac:dyDescent="0.2">
      <c r="A4" s="2"/>
      <c r="B4" s="2"/>
      <c r="C4" s="2"/>
      <c r="D4" s="2"/>
      <c r="E4" s="2"/>
      <c r="F4" s="2"/>
      <c r="G4" s="2"/>
      <c r="H4" s="2"/>
      <c r="I4" s="344"/>
      <c r="J4" s="344"/>
      <c r="K4" s="2"/>
      <c r="L4" s="2"/>
      <c r="M4" s="2"/>
      <c r="S4" s="2"/>
      <c r="T4" s="2"/>
      <c r="U4" s="2"/>
      <c r="V4" s="2"/>
      <c r="W4" s="2"/>
      <c r="X4"/>
    </row>
    <row r="5" spans="1:24" ht="14.25" x14ac:dyDescent="0.2">
      <c r="A5" s="2"/>
      <c r="B5" s="2"/>
      <c r="C5" s="3"/>
      <c r="D5" s="3"/>
      <c r="E5" s="3"/>
      <c r="F5" s="3"/>
      <c r="G5" s="3"/>
      <c r="H5" s="3"/>
      <c r="I5" s="87" t="s">
        <v>378</v>
      </c>
      <c r="J5" s="3" t="s">
        <v>379</v>
      </c>
      <c r="K5" s="3"/>
      <c r="L5" s="3"/>
      <c r="M5" s="87" t="s">
        <v>440</v>
      </c>
      <c r="N5" s="1"/>
      <c r="S5" s="2"/>
      <c r="T5" s="2"/>
      <c r="U5" s="2"/>
      <c r="V5" s="2"/>
      <c r="W5" s="2"/>
      <c r="X5"/>
    </row>
    <row r="6" spans="1:24" ht="15" x14ac:dyDescent="0.2">
      <c r="A6" s="2"/>
      <c r="B6" s="4"/>
      <c r="C6" s="5" t="s">
        <v>52</v>
      </c>
      <c r="D6" s="5"/>
      <c r="E6" s="5"/>
      <c r="F6" s="5"/>
      <c r="G6" s="5"/>
      <c r="H6" s="5"/>
      <c r="I6" s="5"/>
      <c r="J6" s="5"/>
      <c r="K6" s="5"/>
      <c r="L6" s="5"/>
      <c r="M6" s="6"/>
      <c r="N6" s="1"/>
      <c r="S6" s="2"/>
      <c r="T6" s="2"/>
      <c r="U6" s="2"/>
      <c r="V6" s="2"/>
      <c r="W6" s="2"/>
      <c r="X6"/>
    </row>
    <row r="7" spans="1:24" ht="14.25" x14ac:dyDescent="0.2">
      <c r="A7" s="2"/>
      <c r="B7" s="7"/>
      <c r="C7" s="9" t="s">
        <v>53</v>
      </c>
      <c r="D7" s="371" t="s">
        <v>421</v>
      </c>
      <c r="E7" s="372"/>
      <c r="F7" s="372"/>
      <c r="G7" s="372"/>
      <c r="H7" s="88" t="s">
        <v>62</v>
      </c>
      <c r="I7" s="60"/>
      <c r="J7" s="13" t="s">
        <v>380</v>
      </c>
      <c r="K7" s="9" t="s">
        <v>72</v>
      </c>
      <c r="L7" s="15"/>
      <c r="M7" s="17"/>
      <c r="N7" s="1"/>
      <c r="P7" s="31" t="s">
        <v>21</v>
      </c>
      <c r="Q7" s="31" t="s">
        <v>24</v>
      </c>
      <c r="R7" s="33"/>
      <c r="S7" s="93"/>
      <c r="T7" s="2"/>
      <c r="U7" s="2"/>
      <c r="V7" s="2"/>
      <c r="W7" s="2"/>
      <c r="X7"/>
    </row>
    <row r="8" spans="1:24" ht="14.25" x14ac:dyDescent="0.2">
      <c r="A8" s="2"/>
      <c r="B8" s="7"/>
      <c r="C8" s="9" t="s">
        <v>54</v>
      </c>
      <c r="D8" s="371"/>
      <c r="E8" s="371"/>
      <c r="F8" s="371"/>
      <c r="G8" s="371"/>
      <c r="H8" s="89" t="s">
        <v>63</v>
      </c>
      <c r="I8" s="60"/>
      <c r="J8" s="10" t="s">
        <v>380</v>
      </c>
      <c r="K8" s="9" t="s">
        <v>74</v>
      </c>
      <c r="L8" s="373" t="s">
        <v>50</v>
      </c>
      <c r="M8" s="374"/>
      <c r="N8" s="1"/>
      <c r="P8" s="31" t="str">
        <f>C22</f>
        <v>1. Energy Use/GHG Emissions</v>
      </c>
      <c r="Q8" s="32">
        <f>C39/D39</f>
        <v>0</v>
      </c>
      <c r="R8" s="34"/>
      <c r="S8" s="286"/>
      <c r="T8" s="2"/>
      <c r="U8" s="2"/>
      <c r="V8" s="2"/>
      <c r="W8" s="2"/>
      <c r="X8"/>
    </row>
    <row r="9" spans="1:24" ht="14.25" x14ac:dyDescent="0.2">
      <c r="A9" s="2"/>
      <c r="B9" s="7"/>
      <c r="C9" s="222" t="s">
        <v>55</v>
      </c>
      <c r="D9" s="371"/>
      <c r="E9" s="372"/>
      <c r="F9" s="372"/>
      <c r="G9" s="372"/>
      <c r="H9" s="89" t="s">
        <v>69</v>
      </c>
      <c r="I9" s="60"/>
      <c r="J9" s="10" t="s">
        <v>380</v>
      </c>
      <c r="K9" s="9" t="s">
        <v>75</v>
      </c>
      <c r="L9" s="15"/>
      <c r="M9" s="17"/>
      <c r="N9" s="1"/>
      <c r="P9" s="31" t="str">
        <f>C41</f>
        <v>2. Water Use</v>
      </c>
      <c r="Q9" s="32">
        <f>C52/D52</f>
        <v>0</v>
      </c>
      <c r="R9" s="34"/>
      <c r="S9" s="286"/>
      <c r="T9" s="2"/>
      <c r="U9" s="2"/>
      <c r="V9" s="2"/>
      <c r="W9" s="2"/>
      <c r="X9"/>
    </row>
    <row r="10" spans="1:24" ht="14.25" x14ac:dyDescent="0.2">
      <c r="A10" s="2"/>
      <c r="B10" s="7"/>
      <c r="C10" s="9" t="s">
        <v>56</v>
      </c>
      <c r="D10" s="371"/>
      <c r="E10" s="371"/>
      <c r="F10" s="371"/>
      <c r="G10" s="375"/>
      <c r="H10" s="89" t="s">
        <v>64</v>
      </c>
      <c r="I10" s="15"/>
      <c r="J10" s="10"/>
      <c r="K10" s="48" t="s">
        <v>381</v>
      </c>
      <c r="L10" s="244"/>
      <c r="M10" s="92"/>
      <c r="N10" s="1"/>
      <c r="P10" s="31" t="str">
        <f>C54</f>
        <v>3. Materials/Safety</v>
      </c>
      <c r="Q10" s="32">
        <f>C76/D76</f>
        <v>0</v>
      </c>
      <c r="R10" s="34"/>
      <c r="S10" s="286"/>
      <c r="T10" s="2"/>
      <c r="U10" s="2"/>
      <c r="V10" s="2"/>
      <c r="W10" s="2"/>
      <c r="X10"/>
    </row>
    <row r="11" spans="1:24" ht="14.25" x14ac:dyDescent="0.2">
      <c r="A11" s="2"/>
      <c r="B11" s="7"/>
      <c r="C11" s="9" t="s">
        <v>422</v>
      </c>
      <c r="D11" s="393"/>
      <c r="E11" s="393"/>
      <c r="F11" s="393"/>
      <c r="G11" s="393"/>
      <c r="H11" s="89" t="s">
        <v>65</v>
      </c>
      <c r="I11" s="15"/>
      <c r="J11" s="10"/>
      <c r="K11" s="9" t="s">
        <v>77</v>
      </c>
      <c r="L11" s="376" t="s">
        <v>48</v>
      </c>
      <c r="M11" s="377"/>
      <c r="N11" s="1"/>
      <c r="P11" s="31" t="str">
        <f>C78</f>
        <v>4. Biodiversity/Land Use</v>
      </c>
      <c r="Q11" s="32">
        <f>C95/D95</f>
        <v>0</v>
      </c>
      <c r="R11" s="34"/>
      <c r="S11" s="286"/>
      <c r="T11" s="2"/>
      <c r="U11" s="2"/>
      <c r="V11" s="2"/>
      <c r="W11" s="2"/>
      <c r="X11"/>
    </row>
    <row r="12" spans="1:24" ht="14.25" x14ac:dyDescent="0.2">
      <c r="A12" s="2"/>
      <c r="B12" s="7"/>
      <c r="C12" s="48" t="s">
        <v>57</v>
      </c>
      <c r="D12" s="2"/>
      <c r="E12" s="2"/>
      <c r="F12" s="394"/>
      <c r="G12" s="355"/>
      <c r="H12" s="89" t="s">
        <v>67</v>
      </c>
      <c r="I12" s="60" t="s">
        <v>51</v>
      </c>
      <c r="J12" s="10" t="s">
        <v>369</v>
      </c>
      <c r="K12" s="9" t="s">
        <v>76</v>
      </c>
      <c r="L12" s="94"/>
      <c r="M12" s="47"/>
      <c r="N12" s="1"/>
      <c r="P12" s="31" t="str">
        <f>C97</f>
        <v>5. Indoor Environment</v>
      </c>
      <c r="Q12" s="32">
        <f>C112/D112</f>
        <v>0</v>
      </c>
      <c r="R12" s="34"/>
      <c r="S12" s="286"/>
      <c r="T12" s="2"/>
      <c r="U12" s="2"/>
      <c r="V12" s="2"/>
      <c r="W12" s="2"/>
      <c r="X12"/>
    </row>
    <row r="13" spans="1:24" ht="14.25" x14ac:dyDescent="0.2">
      <c r="A13" s="2"/>
      <c r="B13" s="11"/>
      <c r="C13" s="12"/>
      <c r="D13" s="12"/>
      <c r="E13" s="12"/>
      <c r="F13" s="12"/>
      <c r="G13" s="12"/>
      <c r="H13" s="95" t="s">
        <v>68</v>
      </c>
      <c r="I13" s="16" t="s">
        <v>0</v>
      </c>
      <c r="J13" s="96" t="s">
        <v>71</v>
      </c>
      <c r="K13" s="97" t="s">
        <v>381</v>
      </c>
      <c r="L13" s="65"/>
      <c r="M13" s="66"/>
      <c r="N13" s="1"/>
      <c r="P13" s="31"/>
      <c r="Q13" s="31"/>
      <c r="R13" s="33"/>
      <c r="S13" s="93"/>
      <c r="T13" s="2"/>
      <c r="U13" s="2"/>
      <c r="V13" s="2"/>
      <c r="W13" s="2"/>
      <c r="X13"/>
    </row>
    <row r="14" spans="1:24" ht="3.95" customHeight="1" x14ac:dyDescent="0.2">
      <c r="A14" s="2"/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1"/>
      <c r="S14" s="2"/>
      <c r="T14" s="2"/>
      <c r="U14" s="2"/>
      <c r="V14" s="2"/>
      <c r="W14" s="2"/>
      <c r="X14"/>
    </row>
    <row r="15" spans="1:24" ht="15" x14ac:dyDescent="0.2">
      <c r="A15" s="2"/>
      <c r="B15" s="4"/>
      <c r="C15" s="5" t="s">
        <v>79</v>
      </c>
      <c r="D15" s="5"/>
      <c r="E15" s="5"/>
      <c r="F15" s="5"/>
      <c r="G15" s="5"/>
      <c r="H15" s="5"/>
      <c r="I15" s="5"/>
      <c r="J15" s="5"/>
      <c r="K15" s="5"/>
      <c r="L15" s="5"/>
      <c r="M15" s="6"/>
      <c r="N15" s="1"/>
      <c r="S15" s="2"/>
      <c r="T15" s="2"/>
      <c r="U15" s="2"/>
      <c r="V15" s="2"/>
      <c r="W15" s="2"/>
      <c r="X15"/>
    </row>
    <row r="16" spans="1:24" ht="14.25" x14ac:dyDescent="0.2">
      <c r="A16" s="2"/>
      <c r="B16" s="18"/>
      <c r="C16" s="2"/>
      <c r="D16" s="2"/>
      <c r="E16" s="2"/>
      <c r="F16" s="19"/>
      <c r="G16" s="19"/>
      <c r="H16" s="19"/>
      <c r="I16" s="19"/>
      <c r="J16" s="19"/>
      <c r="K16" s="9" t="s">
        <v>382</v>
      </c>
      <c r="L16" s="9" t="s">
        <v>368</v>
      </c>
      <c r="M16" s="21">
        <v>78</v>
      </c>
      <c r="N16" s="1"/>
      <c r="P16" s="31" t="s">
        <v>22</v>
      </c>
      <c r="Q16" s="31" t="s">
        <v>23</v>
      </c>
      <c r="R16" s="33"/>
      <c r="S16" s="93"/>
      <c r="T16" s="2"/>
      <c r="U16" s="2"/>
      <c r="V16" s="2"/>
      <c r="W16" s="2"/>
      <c r="X16"/>
    </row>
    <row r="17" spans="1:29" ht="14.25" x14ac:dyDescent="0.2">
      <c r="A17" s="2"/>
      <c r="B17" s="18"/>
      <c r="C17" s="42">
        <f>C39+C52+C76+C95+C112</f>
        <v>0</v>
      </c>
      <c r="D17" s="43" t="s">
        <v>32</v>
      </c>
      <c r="E17" s="98" t="s">
        <v>82</v>
      </c>
      <c r="F17" s="19"/>
      <c r="G17" s="19"/>
      <c r="H17" s="19"/>
      <c r="I17" s="19"/>
      <c r="J17" s="19"/>
      <c r="K17" s="9" t="s">
        <v>194</v>
      </c>
      <c r="L17" s="9" t="s">
        <v>368</v>
      </c>
      <c r="M17" s="21">
        <v>66</v>
      </c>
      <c r="N17" s="1"/>
      <c r="P17" s="31">
        <f>IF(C17&gt;=M16,5,IF(C17&gt;=M17,4,IF(C17&gt;=M18,3,IF(C17&gt;=M19,2,0))))</f>
        <v>0</v>
      </c>
      <c r="Q17" s="31">
        <f>5-P17</f>
        <v>5</v>
      </c>
      <c r="R17" s="33"/>
      <c r="S17" s="93"/>
      <c r="T17" s="2"/>
      <c r="U17" s="2"/>
      <c r="V17" s="2"/>
      <c r="W17" s="2"/>
      <c r="X17"/>
    </row>
    <row r="18" spans="1:29" ht="14.25" x14ac:dyDescent="0.2">
      <c r="A18" s="2"/>
      <c r="B18" s="18"/>
      <c r="C18" s="73" t="s">
        <v>81</v>
      </c>
      <c r="D18" s="44" t="s">
        <v>80</v>
      </c>
      <c r="E18" s="19"/>
      <c r="F18" s="19"/>
      <c r="G18" s="19"/>
      <c r="H18" s="19"/>
      <c r="I18" s="19"/>
      <c r="J18" s="19"/>
      <c r="K18" s="9" t="s">
        <v>195</v>
      </c>
      <c r="L18" s="9" t="s">
        <v>368</v>
      </c>
      <c r="M18" s="21">
        <v>60</v>
      </c>
      <c r="N18" s="1"/>
      <c r="S18" s="2"/>
      <c r="T18" s="2"/>
      <c r="U18" s="2"/>
      <c r="V18" s="2"/>
      <c r="W18" s="2"/>
      <c r="X18"/>
    </row>
    <row r="19" spans="1:29" ht="14.25" x14ac:dyDescent="0.2">
      <c r="A19" s="2"/>
      <c r="B19" s="18"/>
      <c r="C19" s="19"/>
      <c r="D19" s="19"/>
      <c r="E19" s="19"/>
      <c r="F19" s="19"/>
      <c r="G19" s="19"/>
      <c r="H19" s="19"/>
      <c r="I19" s="19"/>
      <c r="J19" s="19"/>
      <c r="K19" s="9" t="s">
        <v>196</v>
      </c>
      <c r="L19" s="9" t="s">
        <v>368</v>
      </c>
      <c r="M19" s="21">
        <v>50</v>
      </c>
      <c r="N19" s="1"/>
      <c r="P19" s="31" t="s">
        <v>406</v>
      </c>
      <c r="S19" s="2"/>
      <c r="T19" s="2"/>
      <c r="U19" s="2"/>
      <c r="V19" s="2"/>
      <c r="W19" s="2"/>
      <c r="X19"/>
    </row>
    <row r="20" spans="1:29" ht="14.25" x14ac:dyDescent="0.2">
      <c r="A20" s="2"/>
      <c r="B20" s="22"/>
      <c r="C20" s="12" t="s">
        <v>83</v>
      </c>
      <c r="D20" s="23"/>
      <c r="E20" s="23"/>
      <c r="F20" s="23"/>
      <c r="G20" s="23"/>
      <c r="H20" s="23"/>
      <c r="I20" s="23"/>
      <c r="J20" s="23"/>
      <c r="K20" s="12"/>
      <c r="L20" s="12"/>
      <c r="M20" s="24"/>
      <c r="N20" s="1"/>
      <c r="P20" s="31" t="s">
        <v>407</v>
      </c>
      <c r="S20" s="2"/>
      <c r="T20" s="2"/>
      <c r="U20" s="2"/>
      <c r="V20" s="2"/>
      <c r="W20" s="2"/>
      <c r="X20"/>
    </row>
    <row r="21" spans="1:29" ht="3.95" customHeight="1" x14ac:dyDescent="0.2">
      <c r="A21" s="2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1"/>
      <c r="S21" s="2"/>
      <c r="T21" s="2"/>
      <c r="U21" s="2"/>
      <c r="V21" s="2"/>
      <c r="W21" s="2"/>
      <c r="X21"/>
    </row>
    <row r="22" spans="1:29" ht="15" x14ac:dyDescent="0.2">
      <c r="A22" s="2"/>
      <c r="B22" s="4"/>
      <c r="C22" s="5" t="s">
        <v>84</v>
      </c>
      <c r="D22" s="5"/>
      <c r="E22" s="5"/>
      <c r="F22" s="5"/>
      <c r="G22" s="5"/>
      <c r="H22" s="5"/>
      <c r="I22" s="5"/>
      <c r="J22" s="5"/>
      <c r="K22" s="5"/>
      <c r="L22" s="5"/>
      <c r="M22" s="6"/>
      <c r="N22" s="1"/>
      <c r="S22" s="2"/>
      <c r="T22" s="2"/>
      <c r="U22" s="2"/>
      <c r="V22" s="2"/>
      <c r="W22" s="2"/>
      <c r="X22"/>
    </row>
    <row r="23" spans="1:29" ht="14.25" x14ac:dyDescent="0.2">
      <c r="A23" s="2"/>
      <c r="B23" s="18"/>
      <c r="C23" s="74" t="s">
        <v>89</v>
      </c>
      <c r="D23" s="9" t="s">
        <v>85</v>
      </c>
      <c r="E23" s="9"/>
      <c r="F23" s="9"/>
      <c r="G23" s="9"/>
      <c r="H23" s="9"/>
      <c r="I23" s="9"/>
      <c r="J23" s="2"/>
      <c r="K23" s="25" t="s">
        <v>118</v>
      </c>
      <c r="L23" s="74" t="s">
        <v>119</v>
      </c>
      <c r="M23" s="10"/>
      <c r="N23" s="1"/>
      <c r="P23" s="31" t="s">
        <v>25</v>
      </c>
      <c r="Q23" s="31" t="str">
        <f>IF($I$9&gt;=30000,AC23,IF($I$9&gt;=10000,AB23,AA23))</f>
        <v>10,000㎡未満</v>
      </c>
      <c r="R23" s="31" t="s">
        <v>29</v>
      </c>
      <c r="S23" s="2"/>
      <c r="T23" s="2"/>
      <c r="U23" s="2"/>
      <c r="V23" s="2"/>
      <c r="W23" s="2"/>
      <c r="X23"/>
      <c r="Z23" t="s">
        <v>25</v>
      </c>
      <c r="AA23" t="s">
        <v>26</v>
      </c>
      <c r="AB23" t="s">
        <v>27</v>
      </c>
      <c r="AC23" t="s">
        <v>28</v>
      </c>
    </row>
    <row r="24" spans="1:29" ht="14.25" x14ac:dyDescent="0.2">
      <c r="A24" s="2"/>
      <c r="B24" s="18"/>
      <c r="C24" s="99" t="s">
        <v>92</v>
      </c>
      <c r="D24" s="9"/>
      <c r="E24" s="100" t="s">
        <v>91</v>
      </c>
      <c r="F24" s="9"/>
      <c r="G24" s="378" t="s">
        <v>95</v>
      </c>
      <c r="H24" s="378"/>
      <c r="I24" s="378"/>
      <c r="J24" s="9"/>
      <c r="K24" s="9"/>
      <c r="L24" s="9"/>
      <c r="M24" s="10"/>
      <c r="N24" s="1"/>
      <c r="P24" s="35">
        <f t="shared" ref="P24:P52" si="0">Z24</f>
        <v>0</v>
      </c>
      <c r="Q24" s="31">
        <f>IF($I$9&gt;=30000,AC24,IF($I$9&gt;=10000,AB24,AA24))</f>
        <v>3</v>
      </c>
      <c r="R24" s="31">
        <f>IF(AND($L$33&gt;=P24,$L$33&lt;P25),Q24,0)</f>
        <v>3</v>
      </c>
      <c r="S24" s="2"/>
      <c r="T24" s="2"/>
      <c r="U24" s="2"/>
      <c r="V24" s="2"/>
      <c r="W24" s="2"/>
      <c r="X24"/>
      <c r="Z24" s="31">
        <v>0</v>
      </c>
      <c r="AA24" s="40">
        <v>3</v>
      </c>
      <c r="AB24" s="40">
        <v>0</v>
      </c>
      <c r="AC24" s="40">
        <v>0</v>
      </c>
    </row>
    <row r="25" spans="1:29" ht="14.25" x14ac:dyDescent="0.2">
      <c r="A25" s="2"/>
      <c r="B25" s="18"/>
      <c r="C25" s="73" t="s">
        <v>86</v>
      </c>
      <c r="D25" s="9"/>
      <c r="E25" s="9"/>
      <c r="F25" s="25" t="s">
        <v>345</v>
      </c>
      <c r="G25" s="348"/>
      <c r="H25" s="349"/>
      <c r="I25" s="350"/>
      <c r="J25" s="2"/>
      <c r="K25" s="25" t="s">
        <v>103</v>
      </c>
      <c r="L25" s="75"/>
      <c r="M25" s="10" t="s">
        <v>435</v>
      </c>
      <c r="N25" s="1"/>
      <c r="P25" s="35">
        <f t="shared" si="0"/>
        <v>200</v>
      </c>
      <c r="Q25" s="31">
        <f t="shared" ref="Q25:Q52" si="1">IF($I$9&gt;=30000,AC25,IF($I$9&gt;=10000,AB25,AA25))</f>
        <v>40</v>
      </c>
      <c r="R25" s="31">
        <f t="shared" ref="R25:R51" si="2">IF(AND($L$33&gt;=P25,$L$33&lt;P26),Q25,0)</f>
        <v>0</v>
      </c>
      <c r="S25" s="2"/>
      <c r="T25" s="2"/>
      <c r="U25" s="2"/>
      <c r="V25" s="2"/>
      <c r="W25" s="2"/>
      <c r="X25"/>
      <c r="Z25" s="31">
        <v>200</v>
      </c>
      <c r="AA25" s="40">
        <v>40</v>
      </c>
      <c r="AB25" s="40">
        <v>1</v>
      </c>
      <c r="AC25" s="40">
        <v>0</v>
      </c>
    </row>
    <row r="26" spans="1:29" ht="14.25" x14ac:dyDescent="0.2">
      <c r="A26" s="2"/>
      <c r="B26" s="18"/>
      <c r="C26" s="79"/>
      <c r="D26" s="81" t="s">
        <v>90</v>
      </c>
      <c r="E26" s="9"/>
      <c r="F26" s="9"/>
      <c r="G26" s="351"/>
      <c r="H26" s="352"/>
      <c r="I26" s="353"/>
      <c r="J26" s="9"/>
      <c r="K26" s="9"/>
      <c r="L26" s="9"/>
      <c r="M26" s="10"/>
      <c r="N26" s="1"/>
      <c r="P26" s="35">
        <f t="shared" si="0"/>
        <v>400</v>
      </c>
      <c r="Q26" s="31">
        <f t="shared" si="1"/>
        <v>70</v>
      </c>
      <c r="R26" s="31">
        <f t="shared" si="2"/>
        <v>0</v>
      </c>
      <c r="S26" s="2"/>
      <c r="T26" s="2"/>
      <c r="U26" s="2"/>
      <c r="V26" s="2"/>
      <c r="W26" s="2"/>
      <c r="X26"/>
      <c r="Z26" s="31">
        <v>400</v>
      </c>
      <c r="AA26" s="40">
        <v>70</v>
      </c>
      <c r="AB26" s="40">
        <v>1</v>
      </c>
      <c r="AC26" s="40">
        <v>1</v>
      </c>
    </row>
    <row r="27" spans="1:29" ht="3.95" customHeight="1" x14ac:dyDescent="0.2">
      <c r="A27" s="2"/>
      <c r="B27" s="18"/>
      <c r="C27" s="9"/>
      <c r="D27" s="9"/>
      <c r="E27" s="9"/>
      <c r="F27" s="9"/>
      <c r="G27" s="2"/>
      <c r="H27" s="2"/>
      <c r="I27" s="2"/>
      <c r="J27" s="9"/>
      <c r="K27" s="9"/>
      <c r="L27" s="9"/>
      <c r="M27" s="10"/>
      <c r="N27" s="1"/>
      <c r="P27" s="35">
        <f t="shared" si="0"/>
        <v>600</v>
      </c>
      <c r="Q27" s="31">
        <f t="shared" si="1"/>
        <v>112</v>
      </c>
      <c r="R27" s="31">
        <f t="shared" si="2"/>
        <v>0</v>
      </c>
      <c r="S27" s="2"/>
      <c r="T27" s="2"/>
      <c r="U27" s="2"/>
      <c r="V27" s="2"/>
      <c r="W27" s="2"/>
      <c r="X27"/>
      <c r="Z27" s="31">
        <v>600</v>
      </c>
      <c r="AA27" s="40">
        <v>112</v>
      </c>
      <c r="AB27" s="40">
        <v>3</v>
      </c>
      <c r="AC27" s="40">
        <v>3</v>
      </c>
    </row>
    <row r="28" spans="1:29" ht="15" x14ac:dyDescent="0.2">
      <c r="A28" s="2"/>
      <c r="B28" s="18"/>
      <c r="C28" s="79"/>
      <c r="D28" s="77">
        <v>25</v>
      </c>
      <c r="E28" s="101">
        <v>1.1000000000000001</v>
      </c>
      <c r="F28" s="102" t="s">
        <v>97</v>
      </c>
      <c r="G28" s="9"/>
      <c r="H28" s="9"/>
      <c r="I28" s="9"/>
      <c r="J28" s="9"/>
      <c r="K28" s="9"/>
      <c r="L28" s="9"/>
      <c r="M28" s="10"/>
      <c r="N28" s="1"/>
      <c r="P28" s="35">
        <f t="shared" si="0"/>
        <v>800</v>
      </c>
      <c r="Q28" s="31">
        <f t="shared" si="1"/>
        <v>198</v>
      </c>
      <c r="R28" s="31">
        <f t="shared" si="2"/>
        <v>0</v>
      </c>
      <c r="S28" s="2"/>
      <c r="T28" s="2"/>
      <c r="U28" s="2"/>
      <c r="V28" s="2"/>
      <c r="W28" s="2"/>
      <c r="X28"/>
      <c r="Z28" s="31">
        <v>800</v>
      </c>
      <c r="AA28" s="40">
        <v>198</v>
      </c>
      <c r="AB28" s="40">
        <v>4</v>
      </c>
      <c r="AC28" s="40">
        <v>3</v>
      </c>
    </row>
    <row r="29" spans="1:29" ht="14.25" x14ac:dyDescent="0.2">
      <c r="A29" s="2"/>
      <c r="B29" s="18"/>
      <c r="C29" s="9"/>
      <c r="D29" s="25"/>
      <c r="E29" s="9"/>
      <c r="F29" s="25"/>
      <c r="G29" s="348"/>
      <c r="H29" s="349"/>
      <c r="I29" s="350"/>
      <c r="J29" s="2"/>
      <c r="K29" s="25" t="s">
        <v>105</v>
      </c>
      <c r="L29" s="86"/>
      <c r="M29" s="10" t="s">
        <v>435</v>
      </c>
      <c r="N29" s="1"/>
      <c r="P29" s="35">
        <f t="shared" si="0"/>
        <v>1000</v>
      </c>
      <c r="Q29" s="31">
        <f t="shared" si="1"/>
        <v>274</v>
      </c>
      <c r="R29" s="31">
        <f t="shared" si="2"/>
        <v>0</v>
      </c>
      <c r="S29" s="2"/>
      <c r="T29" s="2"/>
      <c r="U29" s="2"/>
      <c r="V29" s="2"/>
      <c r="W29" s="2"/>
      <c r="X29"/>
      <c r="Z29" s="31">
        <v>1000</v>
      </c>
      <c r="AA29" s="40">
        <v>274</v>
      </c>
      <c r="AB29" s="40">
        <v>16</v>
      </c>
      <c r="AC29" s="40">
        <v>5</v>
      </c>
    </row>
    <row r="30" spans="1:29" ht="14.25" x14ac:dyDescent="0.2">
      <c r="A30" s="2"/>
      <c r="B30" s="18"/>
      <c r="C30" s="9"/>
      <c r="D30" s="9"/>
      <c r="E30" s="9"/>
      <c r="F30" s="9"/>
      <c r="G30" s="356"/>
      <c r="H30" s="357"/>
      <c r="I30" s="358"/>
      <c r="J30" s="2"/>
      <c r="K30" s="25" t="s">
        <v>104</v>
      </c>
      <c r="L30" s="86"/>
      <c r="M30" s="10" t="s">
        <v>437</v>
      </c>
      <c r="N30" s="1"/>
      <c r="P30" s="35">
        <f t="shared" si="0"/>
        <v>1200</v>
      </c>
      <c r="Q30" s="31">
        <f t="shared" si="1"/>
        <v>364</v>
      </c>
      <c r="R30" s="31">
        <f t="shared" si="2"/>
        <v>0</v>
      </c>
      <c r="S30" s="2"/>
      <c r="T30" s="2"/>
      <c r="U30" s="2"/>
      <c r="V30" s="2"/>
      <c r="W30" s="2"/>
      <c r="X30"/>
      <c r="Z30" s="31">
        <v>1200</v>
      </c>
      <c r="AA30" s="40">
        <v>364</v>
      </c>
      <c r="AB30" s="40">
        <v>21</v>
      </c>
      <c r="AC30" s="40">
        <v>4</v>
      </c>
    </row>
    <row r="31" spans="1:29" ht="15.75" x14ac:dyDescent="0.2">
      <c r="A31" s="2"/>
      <c r="B31" s="18"/>
      <c r="C31" s="9"/>
      <c r="D31" s="9"/>
      <c r="E31" s="9"/>
      <c r="F31" s="9"/>
      <c r="G31" s="351"/>
      <c r="H31" s="352"/>
      <c r="I31" s="353"/>
      <c r="J31" s="2"/>
      <c r="K31" s="25" t="s">
        <v>106</v>
      </c>
      <c r="L31" s="86"/>
      <c r="M31" s="10" t="s">
        <v>438</v>
      </c>
      <c r="N31" s="1"/>
      <c r="P31" s="35">
        <f t="shared" si="0"/>
        <v>1400</v>
      </c>
      <c r="Q31" s="31">
        <f t="shared" si="1"/>
        <v>377</v>
      </c>
      <c r="R31" s="31">
        <f t="shared" si="2"/>
        <v>0</v>
      </c>
      <c r="S31" s="2"/>
      <c r="T31" s="2"/>
      <c r="U31" s="2"/>
      <c r="V31" s="2"/>
      <c r="W31" s="2"/>
      <c r="X31"/>
      <c r="Z31" s="31">
        <v>1400</v>
      </c>
      <c r="AA31" s="40">
        <v>377</v>
      </c>
      <c r="AB31" s="40">
        <v>48</v>
      </c>
      <c r="AC31" s="40">
        <v>4</v>
      </c>
    </row>
    <row r="32" spans="1:29" ht="15" x14ac:dyDescent="0.2">
      <c r="A32" s="2"/>
      <c r="B32" s="18"/>
      <c r="C32" s="79"/>
      <c r="D32" s="77">
        <v>5</v>
      </c>
      <c r="E32" s="101" t="s">
        <v>1</v>
      </c>
      <c r="F32" s="102" t="s">
        <v>99</v>
      </c>
      <c r="G32" s="9"/>
      <c r="H32" s="9"/>
      <c r="I32" s="9"/>
      <c r="J32" s="2"/>
      <c r="K32" s="25"/>
      <c r="L32" s="9"/>
      <c r="M32" s="10"/>
      <c r="N32" s="1"/>
      <c r="P32" s="35">
        <f t="shared" si="0"/>
        <v>1600</v>
      </c>
      <c r="Q32" s="31">
        <f t="shared" si="1"/>
        <v>334</v>
      </c>
      <c r="R32" s="31">
        <f>IF(AND($L$33&gt;=P32,$L$33&lt;P33),Q32,0)</f>
        <v>0</v>
      </c>
      <c r="S32" s="2"/>
      <c r="T32" s="2"/>
      <c r="U32" s="2"/>
      <c r="V32" s="2"/>
      <c r="W32" s="2"/>
      <c r="X32"/>
      <c r="Z32" s="31">
        <v>1600</v>
      </c>
      <c r="AA32" s="40">
        <v>334</v>
      </c>
      <c r="AB32" s="40">
        <v>65</v>
      </c>
      <c r="AC32" s="40">
        <v>10</v>
      </c>
    </row>
    <row r="33" spans="1:29" ht="14.25" x14ac:dyDescent="0.2">
      <c r="A33" s="2"/>
      <c r="B33" s="18"/>
      <c r="C33" s="9"/>
      <c r="D33" s="25"/>
      <c r="E33" s="9"/>
      <c r="F33" s="25"/>
      <c r="G33" s="348"/>
      <c r="H33" s="349"/>
      <c r="I33" s="350"/>
      <c r="J33" s="2"/>
      <c r="K33" s="25" t="s">
        <v>107</v>
      </c>
      <c r="L33" s="86"/>
      <c r="M33" s="10" t="s">
        <v>435</v>
      </c>
      <c r="N33" s="1"/>
      <c r="P33" s="35">
        <f t="shared" si="0"/>
        <v>1800</v>
      </c>
      <c r="Q33" s="31">
        <f t="shared" si="1"/>
        <v>278</v>
      </c>
      <c r="R33" s="31">
        <f t="shared" si="2"/>
        <v>0</v>
      </c>
      <c r="S33" s="2"/>
      <c r="T33" s="2"/>
      <c r="U33" s="2"/>
      <c r="V33" s="2"/>
      <c r="W33" s="2"/>
      <c r="X33"/>
      <c r="Z33" s="31">
        <v>1800</v>
      </c>
      <c r="AA33" s="40">
        <v>278</v>
      </c>
      <c r="AB33" s="40">
        <v>83</v>
      </c>
      <c r="AC33" s="40">
        <v>12</v>
      </c>
    </row>
    <row r="34" spans="1:29" ht="14.25" x14ac:dyDescent="0.2">
      <c r="A34" s="2"/>
      <c r="B34" s="18"/>
      <c r="C34" s="9"/>
      <c r="D34" s="9"/>
      <c r="E34" s="9"/>
      <c r="F34" s="9"/>
      <c r="G34" s="356"/>
      <c r="H34" s="357"/>
      <c r="I34" s="358"/>
      <c r="J34" s="2"/>
      <c r="K34" s="25" t="s">
        <v>104</v>
      </c>
      <c r="L34" s="86"/>
      <c r="M34" s="10" t="s">
        <v>166</v>
      </c>
      <c r="N34" s="1"/>
      <c r="P34" s="35">
        <f t="shared" si="0"/>
        <v>2000</v>
      </c>
      <c r="Q34" s="31">
        <f t="shared" si="1"/>
        <v>228</v>
      </c>
      <c r="R34" s="31">
        <f t="shared" si="2"/>
        <v>0</v>
      </c>
      <c r="S34" s="2"/>
      <c r="T34" s="2"/>
      <c r="U34" s="2"/>
      <c r="V34" s="2"/>
      <c r="W34" s="2"/>
      <c r="X34"/>
      <c r="Z34" s="31">
        <v>2000</v>
      </c>
      <c r="AA34" s="40">
        <v>228</v>
      </c>
      <c r="AB34" s="40">
        <v>62</v>
      </c>
      <c r="AC34" s="40">
        <v>28</v>
      </c>
    </row>
    <row r="35" spans="1:29" ht="15.75" x14ac:dyDescent="0.2">
      <c r="A35" s="2"/>
      <c r="B35" s="18"/>
      <c r="C35" s="9"/>
      <c r="D35" s="9"/>
      <c r="E35" s="9"/>
      <c r="F35" s="9"/>
      <c r="G35" s="351"/>
      <c r="H35" s="352"/>
      <c r="I35" s="353"/>
      <c r="J35" s="2"/>
      <c r="K35" s="25" t="s">
        <v>106</v>
      </c>
      <c r="L35" s="86"/>
      <c r="M35" s="10" t="s">
        <v>438</v>
      </c>
      <c r="N35" s="1"/>
      <c r="P35" s="35">
        <f t="shared" si="0"/>
        <v>2200</v>
      </c>
      <c r="Q35" s="31">
        <f>IF($I$9&gt;=30000,AC35,IF($I$9&gt;=10000,AB35,AA35))</f>
        <v>178</v>
      </c>
      <c r="R35" s="31">
        <f>IF(AND($L$33&gt;=P35,$L$33&lt;P36),Q35,0)</f>
        <v>0</v>
      </c>
      <c r="S35" s="2"/>
      <c r="T35" s="2"/>
      <c r="U35" s="2"/>
      <c r="V35" s="2"/>
      <c r="W35" s="2"/>
      <c r="X35"/>
      <c r="Z35" s="31">
        <v>2200</v>
      </c>
      <c r="AA35" s="40">
        <v>178</v>
      </c>
      <c r="AB35" s="40">
        <v>49</v>
      </c>
      <c r="AC35" s="40">
        <v>33</v>
      </c>
    </row>
    <row r="36" spans="1:29" ht="15" x14ac:dyDescent="0.2">
      <c r="A36" s="2"/>
      <c r="B36" s="18"/>
      <c r="C36" s="79"/>
      <c r="D36" s="77" t="s">
        <v>2</v>
      </c>
      <c r="E36" s="101" t="s">
        <v>3</v>
      </c>
      <c r="F36" s="102" t="s">
        <v>101</v>
      </c>
      <c r="G36" s="9"/>
      <c r="H36" s="9"/>
      <c r="I36" s="9"/>
      <c r="J36" s="2"/>
      <c r="K36" s="25"/>
      <c r="L36" s="9"/>
      <c r="M36" s="10"/>
      <c r="N36" s="1"/>
      <c r="P36" s="35">
        <f t="shared" si="0"/>
        <v>2400</v>
      </c>
      <c r="Q36" s="31">
        <f t="shared" si="1"/>
        <v>144</v>
      </c>
      <c r="R36" s="31">
        <f t="shared" si="2"/>
        <v>0</v>
      </c>
      <c r="S36" s="2"/>
      <c r="T36" s="2"/>
      <c r="U36" s="2"/>
      <c r="V36" s="2"/>
      <c r="W36" s="2"/>
      <c r="X36"/>
      <c r="Z36" s="31">
        <v>2400</v>
      </c>
      <c r="AA36" s="40">
        <v>144</v>
      </c>
      <c r="AB36" s="40">
        <v>46</v>
      </c>
      <c r="AC36" s="40">
        <v>25</v>
      </c>
    </row>
    <row r="37" spans="1:29" ht="14.25" x14ac:dyDescent="0.2">
      <c r="A37" s="2"/>
      <c r="B37" s="18"/>
      <c r="C37" s="9"/>
      <c r="D37" s="25"/>
      <c r="E37" s="9"/>
      <c r="F37" s="25"/>
      <c r="G37" s="345"/>
      <c r="H37" s="346"/>
      <c r="I37" s="347"/>
      <c r="J37" s="2"/>
      <c r="K37" s="25" t="s">
        <v>108</v>
      </c>
      <c r="L37" s="86"/>
      <c r="M37" s="10" t="s">
        <v>4</v>
      </c>
      <c r="N37" s="1"/>
      <c r="P37" s="35">
        <f t="shared" si="0"/>
        <v>2600</v>
      </c>
      <c r="Q37" s="31">
        <f t="shared" si="1"/>
        <v>95</v>
      </c>
      <c r="R37" s="31">
        <f t="shared" si="2"/>
        <v>0</v>
      </c>
      <c r="S37" s="2"/>
      <c r="T37" s="2"/>
      <c r="U37" s="2"/>
      <c r="V37" s="2"/>
      <c r="W37" s="2"/>
      <c r="X37"/>
      <c r="Z37" s="39">
        <v>2600</v>
      </c>
      <c r="AA37" s="40">
        <v>95</v>
      </c>
      <c r="AB37" s="40">
        <v>30</v>
      </c>
      <c r="AC37" s="40">
        <v>33</v>
      </c>
    </row>
    <row r="38" spans="1:29" ht="3.95" customHeight="1" x14ac:dyDescent="0.2">
      <c r="A38" s="2"/>
      <c r="B38" s="18"/>
      <c r="C38" s="9"/>
      <c r="D38" s="9"/>
      <c r="E38" s="9"/>
      <c r="F38" s="9"/>
      <c r="G38" s="2"/>
      <c r="H38" s="2"/>
      <c r="I38" s="2"/>
      <c r="J38" s="9"/>
      <c r="K38" s="9"/>
      <c r="L38" s="9"/>
      <c r="M38" s="10"/>
      <c r="N38" s="1"/>
      <c r="P38" s="35">
        <f t="shared" si="0"/>
        <v>2800</v>
      </c>
      <c r="Q38" s="31">
        <f t="shared" si="1"/>
        <v>83</v>
      </c>
      <c r="R38" s="31">
        <f t="shared" si="2"/>
        <v>0</v>
      </c>
      <c r="S38" s="2"/>
      <c r="T38" s="2"/>
      <c r="U38" s="2"/>
      <c r="V38" s="2"/>
      <c r="W38" s="2"/>
      <c r="X38"/>
      <c r="Z38" s="31">
        <v>2800</v>
      </c>
      <c r="AA38" s="40">
        <v>83</v>
      </c>
      <c r="AB38" s="40">
        <v>22</v>
      </c>
      <c r="AC38" s="40">
        <v>19</v>
      </c>
    </row>
    <row r="39" spans="1:29" ht="14.25" x14ac:dyDescent="0.2">
      <c r="A39" s="2"/>
      <c r="B39" s="18"/>
      <c r="C39" s="76">
        <f>C26+C28+C32+C36</f>
        <v>0</v>
      </c>
      <c r="D39" s="77" t="s">
        <v>5</v>
      </c>
      <c r="E39" s="100" t="s">
        <v>346</v>
      </c>
      <c r="F39" s="9"/>
      <c r="G39" s="9"/>
      <c r="H39" s="9"/>
      <c r="I39" s="9"/>
      <c r="J39" s="9"/>
      <c r="K39" s="9"/>
      <c r="L39" s="9"/>
      <c r="M39" s="10"/>
      <c r="N39" s="1"/>
      <c r="P39" s="35">
        <f t="shared" si="0"/>
        <v>3000</v>
      </c>
      <c r="Q39" s="31">
        <f t="shared" si="1"/>
        <v>53</v>
      </c>
      <c r="R39" s="31">
        <f t="shared" si="2"/>
        <v>0</v>
      </c>
      <c r="S39" s="2"/>
      <c r="T39" s="2"/>
      <c r="U39" s="2"/>
      <c r="V39" s="2"/>
      <c r="W39" s="2"/>
      <c r="X39"/>
      <c r="Z39" s="31">
        <v>3000</v>
      </c>
      <c r="AA39" s="40">
        <v>53</v>
      </c>
      <c r="AB39" s="40">
        <v>24</v>
      </c>
      <c r="AC39" s="40">
        <v>19</v>
      </c>
    </row>
    <row r="40" spans="1:29" ht="3.95" customHeight="1" x14ac:dyDescent="0.2">
      <c r="A40" s="2"/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0"/>
      <c r="N40" s="1"/>
      <c r="P40" s="35">
        <f t="shared" si="0"/>
        <v>3200</v>
      </c>
      <c r="Q40" s="31">
        <f t="shared" si="1"/>
        <v>37</v>
      </c>
      <c r="R40" s="31">
        <f t="shared" si="2"/>
        <v>0</v>
      </c>
      <c r="S40" s="2"/>
      <c r="T40" s="2"/>
      <c r="U40" s="2"/>
      <c r="V40" s="2"/>
      <c r="W40" s="2"/>
      <c r="X40"/>
      <c r="Z40" s="31">
        <v>3200</v>
      </c>
      <c r="AA40" s="40">
        <v>37</v>
      </c>
      <c r="AB40" s="40">
        <v>11</v>
      </c>
      <c r="AC40" s="40">
        <v>8</v>
      </c>
    </row>
    <row r="41" spans="1:29" ht="15" x14ac:dyDescent="0.2">
      <c r="A41" s="2"/>
      <c r="B41" s="26"/>
      <c r="C41" s="27" t="s">
        <v>109</v>
      </c>
      <c r="D41" s="27"/>
      <c r="E41" s="27"/>
      <c r="F41" s="27"/>
      <c r="G41" s="27"/>
      <c r="H41" s="27"/>
      <c r="I41" s="27"/>
      <c r="J41" s="27"/>
      <c r="K41" s="27"/>
      <c r="L41" s="27"/>
      <c r="M41" s="28"/>
      <c r="N41" s="1"/>
      <c r="P41" s="35">
        <f t="shared" si="0"/>
        <v>3400</v>
      </c>
      <c r="Q41" s="31">
        <f t="shared" si="1"/>
        <v>35</v>
      </c>
      <c r="R41" s="31">
        <f t="shared" si="2"/>
        <v>0</v>
      </c>
      <c r="S41" s="2"/>
      <c r="T41" s="2"/>
      <c r="U41" s="2"/>
      <c r="V41" s="2"/>
      <c r="W41" s="2"/>
      <c r="X41"/>
      <c r="Z41" s="31">
        <v>3400</v>
      </c>
      <c r="AA41" s="40">
        <v>35</v>
      </c>
      <c r="AB41" s="40">
        <v>8</v>
      </c>
      <c r="AC41" s="40">
        <v>6</v>
      </c>
    </row>
    <row r="42" spans="1:29" ht="14.25" x14ac:dyDescent="0.2">
      <c r="A42" s="2"/>
      <c r="B42" s="18"/>
      <c r="C42" s="74" t="s">
        <v>89</v>
      </c>
      <c r="D42" s="9" t="s">
        <v>85</v>
      </c>
      <c r="E42" s="9"/>
      <c r="F42" s="9"/>
      <c r="G42" s="9"/>
      <c r="H42" s="9"/>
      <c r="I42" s="9"/>
      <c r="J42" s="74"/>
      <c r="K42" s="25" t="s">
        <v>187</v>
      </c>
      <c r="L42" s="74" t="s">
        <v>119</v>
      </c>
      <c r="M42" s="10"/>
      <c r="N42" s="1"/>
      <c r="P42" s="35">
        <f t="shared" si="0"/>
        <v>3600</v>
      </c>
      <c r="Q42" s="31">
        <f t="shared" si="1"/>
        <v>15</v>
      </c>
      <c r="R42" s="31">
        <f t="shared" si="2"/>
        <v>0</v>
      </c>
      <c r="S42" s="2"/>
      <c r="T42" s="2"/>
      <c r="U42" s="2"/>
      <c r="V42" s="2"/>
      <c r="W42" s="2"/>
      <c r="X42"/>
      <c r="Z42" s="31">
        <v>3600</v>
      </c>
      <c r="AA42" s="40">
        <v>15</v>
      </c>
      <c r="AB42" s="40">
        <v>6</v>
      </c>
      <c r="AC42" s="40">
        <v>9</v>
      </c>
    </row>
    <row r="43" spans="1:29" ht="14.25" x14ac:dyDescent="0.2">
      <c r="A43" s="2"/>
      <c r="B43" s="18"/>
      <c r="C43" s="99" t="s">
        <v>92</v>
      </c>
      <c r="D43" s="9"/>
      <c r="E43" s="100" t="s">
        <v>91</v>
      </c>
      <c r="F43" s="9"/>
      <c r="G43" s="9" t="s">
        <v>383</v>
      </c>
      <c r="H43" s="9"/>
      <c r="I43" s="9"/>
      <c r="J43" s="9"/>
      <c r="K43" s="9"/>
      <c r="L43" s="9"/>
      <c r="M43" s="10"/>
      <c r="N43" s="1"/>
      <c r="P43" s="35">
        <f t="shared" si="0"/>
        <v>3800</v>
      </c>
      <c r="Q43" s="31">
        <f t="shared" si="1"/>
        <v>9</v>
      </c>
      <c r="R43" s="31">
        <f t="shared" si="2"/>
        <v>0</v>
      </c>
      <c r="S43" s="2"/>
      <c r="T43" s="2"/>
      <c r="U43" s="2"/>
      <c r="V43" s="2"/>
      <c r="W43" s="2"/>
      <c r="X43"/>
      <c r="Z43" s="31">
        <v>3800</v>
      </c>
      <c r="AA43" s="40">
        <v>9</v>
      </c>
      <c r="AB43" s="40">
        <v>3</v>
      </c>
      <c r="AC43" s="40">
        <v>3</v>
      </c>
    </row>
    <row r="44" spans="1:29" ht="14.25" x14ac:dyDescent="0.2">
      <c r="A44" s="2"/>
      <c r="B44" s="18"/>
      <c r="C44" s="73" t="s">
        <v>86</v>
      </c>
      <c r="D44" s="9"/>
      <c r="E44" s="9"/>
      <c r="F44" s="25" t="s">
        <v>345</v>
      </c>
      <c r="G44" s="345"/>
      <c r="H44" s="346"/>
      <c r="I44" s="347"/>
      <c r="J44" s="2"/>
      <c r="K44" s="25" t="s">
        <v>114</v>
      </c>
      <c r="L44" s="62"/>
      <c r="M44" s="10" t="s">
        <v>436</v>
      </c>
      <c r="N44" s="1"/>
      <c r="P44" s="35">
        <f t="shared" si="0"/>
        <v>4000</v>
      </c>
      <c r="Q44" s="31">
        <f t="shared" si="1"/>
        <v>9</v>
      </c>
      <c r="R44" s="31">
        <f t="shared" si="2"/>
        <v>0</v>
      </c>
      <c r="S44" s="2"/>
      <c r="T44" s="2"/>
      <c r="U44" s="2"/>
      <c r="V44" s="2"/>
      <c r="W44" s="2"/>
      <c r="X44"/>
      <c r="Z44" s="31">
        <v>4000</v>
      </c>
      <c r="AA44" s="40">
        <v>9</v>
      </c>
      <c r="AB44" s="40">
        <v>4</v>
      </c>
      <c r="AC44" s="40">
        <v>1</v>
      </c>
    </row>
    <row r="45" spans="1:29" ht="3.95" customHeight="1" x14ac:dyDescent="0.2">
      <c r="A45" s="2"/>
      <c r="B45" s="18"/>
      <c r="C45" s="9"/>
      <c r="D45" s="9"/>
      <c r="E45" s="9"/>
      <c r="F45" s="9"/>
      <c r="G45" s="2"/>
      <c r="H45" s="2"/>
      <c r="I45" s="2"/>
      <c r="J45" s="2"/>
      <c r="K45" s="25"/>
      <c r="L45" s="9"/>
      <c r="M45" s="10"/>
      <c r="N45" s="1"/>
      <c r="P45" s="35">
        <f t="shared" si="0"/>
        <v>4200</v>
      </c>
      <c r="Q45" s="31">
        <f t="shared" si="1"/>
        <v>7</v>
      </c>
      <c r="R45" s="31">
        <f t="shared" si="2"/>
        <v>0</v>
      </c>
      <c r="S45" s="2"/>
      <c r="T45" s="2"/>
      <c r="U45" s="2"/>
      <c r="V45" s="2"/>
      <c r="W45" s="2"/>
      <c r="X45"/>
      <c r="Z45" s="31">
        <v>4200</v>
      </c>
      <c r="AA45" s="40">
        <v>7</v>
      </c>
      <c r="AB45" s="40">
        <v>3</v>
      </c>
      <c r="AC45" s="40">
        <v>3</v>
      </c>
    </row>
    <row r="46" spans="1:29" ht="15" x14ac:dyDescent="0.2">
      <c r="A46" s="2"/>
      <c r="B46" s="18"/>
      <c r="C46" s="79"/>
      <c r="D46" s="77" t="s">
        <v>2</v>
      </c>
      <c r="E46" s="101" t="s">
        <v>6</v>
      </c>
      <c r="F46" s="102" t="s">
        <v>110</v>
      </c>
      <c r="G46" s="9"/>
      <c r="H46" s="9"/>
      <c r="I46" s="9"/>
      <c r="J46" s="2"/>
      <c r="K46" s="25"/>
      <c r="L46" s="9"/>
      <c r="M46" s="10"/>
      <c r="N46" s="1"/>
      <c r="P46" s="35">
        <f t="shared" si="0"/>
        <v>4400</v>
      </c>
      <c r="Q46" s="31">
        <f t="shared" si="1"/>
        <v>1</v>
      </c>
      <c r="R46" s="31">
        <f t="shared" si="2"/>
        <v>0</v>
      </c>
      <c r="S46" s="2"/>
      <c r="T46" s="2"/>
      <c r="U46" s="2"/>
      <c r="V46" s="2"/>
      <c r="W46" s="2"/>
      <c r="X46"/>
      <c r="Z46" s="31">
        <v>4400</v>
      </c>
      <c r="AA46" s="40">
        <v>1</v>
      </c>
      <c r="AB46" s="40">
        <v>1</v>
      </c>
      <c r="AC46" s="40">
        <v>0</v>
      </c>
    </row>
    <row r="47" spans="1:29" ht="14.25" x14ac:dyDescent="0.2">
      <c r="A47" s="2"/>
      <c r="B47" s="18"/>
      <c r="C47" s="9"/>
      <c r="D47" s="25"/>
      <c r="E47" s="9"/>
      <c r="F47" s="25"/>
      <c r="G47" s="345"/>
      <c r="H47" s="346"/>
      <c r="I47" s="347"/>
      <c r="J47" s="2"/>
      <c r="K47" s="25" t="s">
        <v>115</v>
      </c>
      <c r="L47" s="62"/>
      <c r="M47" s="10" t="s">
        <v>436</v>
      </c>
      <c r="N47" s="1"/>
      <c r="P47" s="35">
        <f t="shared" si="0"/>
        <v>4600</v>
      </c>
      <c r="Q47" s="31">
        <f t="shared" si="1"/>
        <v>3</v>
      </c>
      <c r="R47" s="31">
        <f t="shared" si="2"/>
        <v>0</v>
      </c>
      <c r="S47" s="2"/>
      <c r="T47" s="2"/>
      <c r="U47" s="2"/>
      <c r="V47" s="2"/>
      <c r="W47" s="2"/>
      <c r="X47"/>
      <c r="Z47" s="31">
        <v>4600</v>
      </c>
      <c r="AA47" s="40">
        <v>3</v>
      </c>
      <c r="AB47" s="40">
        <v>0</v>
      </c>
      <c r="AC47" s="40">
        <v>1</v>
      </c>
    </row>
    <row r="48" spans="1:29" ht="3.95" customHeight="1" x14ac:dyDescent="0.2">
      <c r="A48" s="2"/>
      <c r="B48" s="18"/>
      <c r="C48" s="9"/>
      <c r="D48" s="9"/>
      <c r="E48" s="9"/>
      <c r="F48" s="9"/>
      <c r="G48" s="2"/>
      <c r="H48" s="2"/>
      <c r="I48" s="2"/>
      <c r="J48" s="2"/>
      <c r="K48" s="25"/>
      <c r="L48" s="9"/>
      <c r="M48" s="10"/>
      <c r="N48" s="1"/>
      <c r="P48" s="35">
        <f t="shared" si="0"/>
        <v>4800</v>
      </c>
      <c r="Q48" s="31">
        <f t="shared" si="1"/>
        <v>1</v>
      </c>
      <c r="R48" s="31">
        <f t="shared" si="2"/>
        <v>0</v>
      </c>
      <c r="S48" s="2"/>
      <c r="T48" s="2"/>
      <c r="U48" s="2"/>
      <c r="V48" s="2"/>
      <c r="W48" s="2"/>
      <c r="X48"/>
      <c r="Z48" s="31">
        <v>4800</v>
      </c>
      <c r="AA48" s="40">
        <v>1</v>
      </c>
      <c r="AB48" s="40">
        <v>0</v>
      </c>
      <c r="AC48" s="40">
        <v>3</v>
      </c>
    </row>
    <row r="49" spans="1:29" ht="15" x14ac:dyDescent="0.2">
      <c r="A49" s="2"/>
      <c r="B49" s="18"/>
      <c r="C49" s="79"/>
      <c r="D49" s="77" t="s">
        <v>2</v>
      </c>
      <c r="E49" s="101" t="s">
        <v>7</v>
      </c>
      <c r="F49" s="102" t="s">
        <v>111</v>
      </c>
      <c r="G49" s="9"/>
      <c r="H49" s="9"/>
      <c r="I49" s="9"/>
      <c r="J49" s="2"/>
      <c r="K49" s="25"/>
      <c r="L49" s="9"/>
      <c r="M49" s="10"/>
      <c r="N49" s="1"/>
      <c r="P49" s="35">
        <f t="shared" si="0"/>
        <v>5000</v>
      </c>
      <c r="Q49" s="31">
        <f t="shared" si="1"/>
        <v>1</v>
      </c>
      <c r="R49" s="31">
        <f t="shared" si="2"/>
        <v>0</v>
      </c>
      <c r="S49" s="2"/>
      <c r="T49" s="2"/>
      <c r="U49" s="2"/>
      <c r="V49" s="2"/>
      <c r="W49" s="2"/>
      <c r="X49"/>
      <c r="Z49" s="31">
        <v>5000</v>
      </c>
      <c r="AA49" s="40">
        <v>1</v>
      </c>
      <c r="AB49" s="40">
        <v>0</v>
      </c>
      <c r="AC49" s="40">
        <v>0</v>
      </c>
    </row>
    <row r="50" spans="1:29" ht="14.25" x14ac:dyDescent="0.2">
      <c r="A50" s="2"/>
      <c r="B50" s="18"/>
      <c r="C50" s="9"/>
      <c r="D50" s="25"/>
      <c r="E50" s="9"/>
      <c r="F50" s="25"/>
      <c r="G50" s="345"/>
      <c r="H50" s="346"/>
      <c r="I50" s="347"/>
      <c r="J50" s="2"/>
      <c r="K50" s="25" t="s">
        <v>116</v>
      </c>
      <c r="L50" s="62"/>
      <c r="M50" s="10" t="s">
        <v>436</v>
      </c>
      <c r="N50" s="1"/>
      <c r="P50" s="35">
        <f t="shared" si="0"/>
        <v>5200</v>
      </c>
      <c r="Q50" s="31">
        <f>IF($I$9&gt;=30000,AC50,IF($I$9&gt;=10000,AB50,AA50))</f>
        <v>1</v>
      </c>
      <c r="R50" s="31">
        <f t="shared" si="2"/>
        <v>0</v>
      </c>
      <c r="S50" s="2"/>
      <c r="T50" s="2"/>
      <c r="U50" s="2"/>
      <c r="V50" s="2"/>
      <c r="W50" s="2"/>
      <c r="X50"/>
      <c r="Z50" s="31">
        <v>5200</v>
      </c>
      <c r="AA50" s="40">
        <v>1</v>
      </c>
      <c r="AB50" s="40">
        <v>0</v>
      </c>
      <c r="AC50" s="40">
        <v>1</v>
      </c>
    </row>
    <row r="51" spans="1:29" ht="3.95" customHeight="1" x14ac:dyDescent="0.2">
      <c r="A51" s="2"/>
      <c r="B51" s="18"/>
      <c r="C51" s="9"/>
      <c r="D51" s="9"/>
      <c r="E51" s="9"/>
      <c r="F51" s="9"/>
      <c r="G51" s="2"/>
      <c r="H51" s="2"/>
      <c r="I51" s="2"/>
      <c r="J51" s="9"/>
      <c r="K51" s="9"/>
      <c r="L51" s="9"/>
      <c r="M51" s="10"/>
      <c r="N51" s="1"/>
      <c r="P51" s="35">
        <f t="shared" si="0"/>
        <v>5400</v>
      </c>
      <c r="Q51" s="31">
        <f t="shared" si="1"/>
        <v>1</v>
      </c>
      <c r="R51" s="31">
        <f t="shared" si="2"/>
        <v>0</v>
      </c>
      <c r="S51" s="2"/>
      <c r="T51" s="2"/>
      <c r="U51" s="2"/>
      <c r="V51" s="2"/>
      <c r="W51" s="2"/>
      <c r="X51"/>
      <c r="Z51" s="31">
        <v>5400</v>
      </c>
      <c r="AA51" s="40">
        <v>1</v>
      </c>
      <c r="AB51" s="40">
        <v>1</v>
      </c>
      <c r="AC51" s="40">
        <v>0</v>
      </c>
    </row>
    <row r="52" spans="1:29" ht="14.25" x14ac:dyDescent="0.2">
      <c r="A52" s="2"/>
      <c r="B52" s="18"/>
      <c r="C52" s="76">
        <f>C46+C49</f>
        <v>0</v>
      </c>
      <c r="D52" s="77" t="s">
        <v>8</v>
      </c>
      <c r="E52" s="100" t="s">
        <v>346</v>
      </c>
      <c r="F52" s="9"/>
      <c r="G52" s="9"/>
      <c r="H52" s="9"/>
      <c r="I52" s="9"/>
      <c r="J52" s="9"/>
      <c r="K52" s="9"/>
      <c r="L52" s="9"/>
      <c r="M52" s="10"/>
      <c r="N52" s="1"/>
      <c r="P52" s="35">
        <f t="shared" si="0"/>
        <v>0</v>
      </c>
      <c r="Q52" s="31">
        <f t="shared" si="1"/>
        <v>0</v>
      </c>
      <c r="R52" s="31"/>
      <c r="S52" s="2"/>
      <c r="T52" s="2"/>
      <c r="U52" s="2"/>
      <c r="V52" s="2"/>
      <c r="W52" s="2"/>
      <c r="X52"/>
    </row>
    <row r="53" spans="1:29" ht="3.95" customHeight="1" x14ac:dyDescent="0.2">
      <c r="A53" s="2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9"/>
      <c r="N53" s="1"/>
      <c r="P53" s="36"/>
      <c r="S53" s="2"/>
      <c r="T53" s="2"/>
      <c r="U53" s="2"/>
      <c r="V53" s="2"/>
      <c r="W53" s="2"/>
      <c r="X53"/>
    </row>
    <row r="54" spans="1:29" ht="15" x14ac:dyDescent="0.2">
      <c r="A54" s="2"/>
      <c r="B54" s="26"/>
      <c r="C54" s="27" t="s">
        <v>117</v>
      </c>
      <c r="D54" s="27"/>
      <c r="E54" s="27"/>
      <c r="F54" s="27"/>
      <c r="G54" s="27"/>
      <c r="H54" s="27"/>
      <c r="I54" s="27"/>
      <c r="J54" s="27"/>
      <c r="K54" s="27"/>
      <c r="L54" s="27"/>
      <c r="M54" s="28"/>
      <c r="N54" s="1"/>
      <c r="S54" s="2"/>
      <c r="T54" s="2"/>
      <c r="U54" s="2"/>
      <c r="V54" s="2"/>
      <c r="W54" s="2"/>
      <c r="X54"/>
    </row>
    <row r="55" spans="1:29" ht="14.25" x14ac:dyDescent="0.2">
      <c r="A55" s="2"/>
      <c r="B55" s="18"/>
      <c r="C55" s="74" t="s">
        <v>89</v>
      </c>
      <c r="D55" s="9" t="s">
        <v>85</v>
      </c>
      <c r="E55" s="9"/>
      <c r="F55" s="9"/>
      <c r="G55" s="9"/>
      <c r="H55" s="9"/>
      <c r="I55" s="9"/>
      <c r="J55" s="74"/>
      <c r="K55" s="25" t="s">
        <v>187</v>
      </c>
      <c r="L55" s="74" t="s">
        <v>119</v>
      </c>
      <c r="M55" s="10"/>
      <c r="N55" s="1"/>
      <c r="P55" s="31" t="s">
        <v>25</v>
      </c>
      <c r="Q55" s="31" t="s">
        <v>30</v>
      </c>
      <c r="R55" s="31" t="s">
        <v>29</v>
      </c>
      <c r="S55" s="2"/>
      <c r="T55" s="2"/>
      <c r="U55" s="2"/>
      <c r="V55" s="2"/>
      <c r="W55" s="2"/>
      <c r="X55"/>
    </row>
    <row r="56" spans="1:29" ht="14.25" x14ac:dyDescent="0.2">
      <c r="A56" s="2"/>
      <c r="B56" s="18"/>
      <c r="C56" s="99" t="s">
        <v>92</v>
      </c>
      <c r="D56" s="9"/>
      <c r="E56" s="100" t="s">
        <v>91</v>
      </c>
      <c r="F56" s="9"/>
      <c r="G56" s="9" t="s">
        <v>384</v>
      </c>
      <c r="H56" s="9"/>
      <c r="I56" s="9"/>
      <c r="J56" s="9"/>
      <c r="K56" s="9"/>
      <c r="L56" s="9"/>
      <c r="M56" s="10"/>
      <c r="N56" s="1"/>
      <c r="P56" s="50">
        <v>0</v>
      </c>
      <c r="Q56" s="51">
        <v>99</v>
      </c>
      <c r="R56" s="31">
        <f>IF(AND($L$50&gt;=P56,$L$50&lt;P57),Q56,0)</f>
        <v>99</v>
      </c>
      <c r="S56" s="2"/>
      <c r="T56" s="2"/>
      <c r="U56" s="2"/>
      <c r="V56" s="2"/>
      <c r="W56" s="2"/>
      <c r="X56"/>
    </row>
    <row r="57" spans="1:29" ht="14.25" customHeight="1" x14ac:dyDescent="0.2">
      <c r="A57" s="2"/>
      <c r="B57" s="18"/>
      <c r="C57" s="73" t="s">
        <v>86</v>
      </c>
      <c r="D57" s="9"/>
      <c r="E57" s="9"/>
      <c r="F57" s="25" t="s">
        <v>345</v>
      </c>
      <c r="G57" s="345"/>
      <c r="H57" s="346"/>
      <c r="I57" s="347"/>
      <c r="J57" s="2"/>
      <c r="K57" s="25" t="s">
        <v>162</v>
      </c>
      <c r="L57" s="9"/>
      <c r="M57" s="10"/>
      <c r="N57" s="1"/>
      <c r="P57" s="50">
        <v>200</v>
      </c>
      <c r="Q57" s="51">
        <v>358</v>
      </c>
      <c r="R57" s="31">
        <f t="shared" ref="R57:R83" si="3">IF(AND($L$50&gt;=P57,$L$50&lt;P58),Q57,0)</f>
        <v>0</v>
      </c>
      <c r="S57" s="2"/>
      <c r="T57" s="2"/>
      <c r="U57" s="2"/>
      <c r="V57" s="2"/>
      <c r="W57" s="2"/>
      <c r="X57"/>
    </row>
    <row r="58" spans="1:29" ht="3.95" customHeight="1" x14ac:dyDescent="0.2">
      <c r="A58" s="2"/>
      <c r="B58" s="18"/>
      <c r="C58" s="9"/>
      <c r="D58" s="9"/>
      <c r="E58" s="9"/>
      <c r="F58" s="9"/>
      <c r="G58" s="2"/>
      <c r="H58" s="2"/>
      <c r="I58" s="2"/>
      <c r="J58" s="2"/>
      <c r="K58" s="9"/>
      <c r="L58" s="9"/>
      <c r="M58" s="10"/>
      <c r="N58" s="1"/>
      <c r="P58" s="50">
        <v>400</v>
      </c>
      <c r="Q58" s="51">
        <v>546</v>
      </c>
      <c r="R58" s="31">
        <f t="shared" si="3"/>
        <v>0</v>
      </c>
      <c r="S58" s="2"/>
      <c r="T58" s="2"/>
      <c r="U58" s="2"/>
      <c r="V58" s="2"/>
      <c r="W58" s="2"/>
      <c r="X58"/>
    </row>
    <row r="59" spans="1:29" ht="15" x14ac:dyDescent="0.2">
      <c r="A59" s="2"/>
      <c r="B59" s="18"/>
      <c r="C59" s="76">
        <f>MAX(C60,C61)</f>
        <v>0</v>
      </c>
      <c r="D59" s="77" t="s">
        <v>2</v>
      </c>
      <c r="E59" s="101" t="s">
        <v>9</v>
      </c>
      <c r="F59" s="102" t="s">
        <v>120</v>
      </c>
      <c r="G59" s="9"/>
      <c r="H59" s="9"/>
      <c r="I59" s="9"/>
      <c r="J59" s="9" t="s">
        <v>121</v>
      </c>
      <c r="K59" s="9"/>
      <c r="L59" s="9"/>
      <c r="M59" s="10"/>
      <c r="N59" s="1"/>
      <c r="P59" s="50">
        <v>600</v>
      </c>
      <c r="Q59" s="51">
        <v>561</v>
      </c>
      <c r="R59" s="31">
        <f t="shared" si="3"/>
        <v>0</v>
      </c>
      <c r="S59" s="2"/>
      <c r="T59" s="2"/>
      <c r="U59" s="2"/>
      <c r="V59" s="2"/>
      <c r="W59" s="2"/>
      <c r="X59"/>
    </row>
    <row r="60" spans="1:29" ht="28.5" customHeight="1" x14ac:dyDescent="0.2">
      <c r="A60" s="2"/>
      <c r="B60" s="18"/>
      <c r="C60" s="79"/>
      <c r="D60" s="78"/>
      <c r="E60" s="105" t="s">
        <v>123</v>
      </c>
      <c r="F60" s="106" t="s">
        <v>122</v>
      </c>
      <c r="G60" s="345"/>
      <c r="H60" s="346"/>
      <c r="I60" s="347"/>
      <c r="J60" s="9"/>
      <c r="K60" s="9"/>
      <c r="L60" s="9"/>
      <c r="M60" s="10"/>
      <c r="N60" s="1"/>
      <c r="P60" s="50">
        <v>800</v>
      </c>
      <c r="Q60" s="51">
        <v>376</v>
      </c>
      <c r="R60" s="31">
        <f t="shared" si="3"/>
        <v>0</v>
      </c>
      <c r="S60" s="2"/>
      <c r="T60" s="2"/>
      <c r="U60" s="2"/>
      <c r="V60" s="2"/>
      <c r="W60" s="2"/>
      <c r="X60"/>
    </row>
    <row r="61" spans="1:29" ht="38.25" customHeight="1" x14ac:dyDescent="0.2">
      <c r="A61" s="2"/>
      <c r="B61" s="18"/>
      <c r="C61" s="79"/>
      <c r="D61" s="78"/>
      <c r="E61" s="105" t="s">
        <v>124</v>
      </c>
      <c r="F61" s="188" t="s">
        <v>125</v>
      </c>
      <c r="G61" s="345"/>
      <c r="H61" s="346"/>
      <c r="I61" s="347"/>
      <c r="J61" s="9"/>
      <c r="K61" s="9"/>
      <c r="L61" s="9"/>
      <c r="M61" s="10"/>
      <c r="N61" s="1"/>
      <c r="P61" s="50">
        <v>1000</v>
      </c>
      <c r="Q61" s="51">
        <v>269</v>
      </c>
      <c r="R61" s="31">
        <f t="shared" si="3"/>
        <v>0</v>
      </c>
      <c r="S61" s="2"/>
      <c r="T61" s="2"/>
      <c r="U61" s="2"/>
      <c r="V61" s="2"/>
      <c r="W61" s="2"/>
      <c r="X61"/>
    </row>
    <row r="62" spans="1:29" ht="9.9499999999999993" customHeight="1" x14ac:dyDescent="0.2">
      <c r="A62" s="2"/>
      <c r="B62" s="18"/>
      <c r="C62" s="9"/>
      <c r="D62" s="9"/>
      <c r="E62" s="9"/>
      <c r="F62" s="9"/>
      <c r="G62" s="2"/>
      <c r="H62" s="2"/>
      <c r="I62" s="2"/>
      <c r="J62" s="9"/>
      <c r="K62" s="9"/>
      <c r="L62" s="9"/>
      <c r="M62" s="10"/>
      <c r="N62" s="1"/>
      <c r="P62" s="50">
        <v>1200</v>
      </c>
      <c r="Q62" s="51">
        <v>138</v>
      </c>
      <c r="R62" s="31">
        <f t="shared" si="3"/>
        <v>0</v>
      </c>
      <c r="S62" s="2"/>
      <c r="T62" s="2"/>
      <c r="U62" s="2"/>
      <c r="V62" s="2"/>
      <c r="W62" s="2"/>
      <c r="X62"/>
    </row>
    <row r="63" spans="1:29" ht="15" x14ac:dyDescent="0.2">
      <c r="A63" s="2"/>
      <c r="B63" s="18"/>
      <c r="C63" s="49">
        <f>(C64+C65)/2+C66</f>
        <v>0</v>
      </c>
      <c r="D63" s="14">
        <v>10</v>
      </c>
      <c r="E63" s="101" t="s">
        <v>10</v>
      </c>
      <c r="F63" s="102" t="s">
        <v>375</v>
      </c>
      <c r="G63" s="9"/>
      <c r="H63" s="9"/>
      <c r="I63" s="9"/>
      <c r="J63" s="222" t="s">
        <v>376</v>
      </c>
      <c r="K63" s="9"/>
      <c r="L63" s="9"/>
      <c r="M63" s="10"/>
      <c r="N63" s="1"/>
      <c r="P63" s="50">
        <v>1400</v>
      </c>
      <c r="Q63" s="51">
        <v>71</v>
      </c>
      <c r="R63" s="31">
        <f t="shared" si="3"/>
        <v>0</v>
      </c>
      <c r="S63" s="2"/>
      <c r="T63" s="2"/>
      <c r="U63" s="2"/>
      <c r="V63" s="2"/>
      <c r="W63" s="2"/>
      <c r="X63"/>
    </row>
    <row r="64" spans="1:29" ht="28.5" x14ac:dyDescent="0.2">
      <c r="A64" s="2"/>
      <c r="B64" s="18"/>
      <c r="C64" s="41"/>
      <c r="D64" s="45"/>
      <c r="E64" s="105" t="s">
        <v>123</v>
      </c>
      <c r="F64" s="106" t="s">
        <v>132</v>
      </c>
      <c r="G64" s="345"/>
      <c r="H64" s="346"/>
      <c r="I64" s="347"/>
      <c r="J64" s="9" t="s">
        <v>130</v>
      </c>
      <c r="K64" s="9"/>
      <c r="L64" s="9"/>
      <c r="M64" s="10"/>
      <c r="N64" s="1"/>
      <c r="P64" s="50">
        <v>1600</v>
      </c>
      <c r="Q64" s="51">
        <v>57</v>
      </c>
      <c r="R64" s="31">
        <f t="shared" si="3"/>
        <v>0</v>
      </c>
      <c r="S64" s="2"/>
      <c r="T64" s="2"/>
      <c r="U64" s="2"/>
      <c r="V64" s="2"/>
      <c r="W64" s="2"/>
      <c r="X64"/>
    </row>
    <row r="65" spans="1:24" ht="28.5" customHeight="1" x14ac:dyDescent="0.2">
      <c r="A65" s="2"/>
      <c r="B65" s="18"/>
      <c r="C65" s="41"/>
      <c r="D65" s="45"/>
      <c r="E65" s="105" t="s">
        <v>124</v>
      </c>
      <c r="F65" s="106" t="s">
        <v>134</v>
      </c>
      <c r="G65" s="345"/>
      <c r="H65" s="346"/>
      <c r="I65" s="347"/>
      <c r="J65" s="366" t="s">
        <v>137</v>
      </c>
      <c r="K65" s="367"/>
      <c r="L65" s="30"/>
      <c r="M65" s="10" t="s">
        <v>164</v>
      </c>
      <c r="N65" s="1"/>
      <c r="P65" s="50">
        <v>1800</v>
      </c>
      <c r="Q65" s="51">
        <v>26</v>
      </c>
      <c r="R65" s="31">
        <f>IF(AND($L$50&gt;=P65,$L$50&lt;P67),Q65,0)</f>
        <v>0</v>
      </c>
      <c r="S65" s="2"/>
      <c r="T65" s="2"/>
      <c r="U65" s="2"/>
      <c r="V65" s="2"/>
      <c r="W65" s="2"/>
      <c r="X65"/>
    </row>
    <row r="66" spans="1:24" ht="25.5" customHeight="1" x14ac:dyDescent="0.2">
      <c r="A66" s="2"/>
      <c r="B66" s="18"/>
      <c r="C66" s="41"/>
      <c r="D66" s="45"/>
      <c r="E66" s="395" t="s">
        <v>374</v>
      </c>
      <c r="F66" s="396"/>
      <c r="G66" s="245"/>
      <c r="H66" s="240"/>
      <c r="I66" s="241"/>
      <c r="J66" s="9"/>
      <c r="K66" s="9"/>
      <c r="L66" s="30"/>
      <c r="M66" s="10" t="s">
        <v>163</v>
      </c>
      <c r="N66" s="1"/>
      <c r="P66" s="50"/>
      <c r="Q66" s="51"/>
      <c r="R66" s="31"/>
      <c r="S66" s="2"/>
      <c r="T66" s="2"/>
      <c r="U66" s="2"/>
      <c r="V66" s="2"/>
      <c r="W66" s="2"/>
      <c r="X66"/>
    </row>
    <row r="67" spans="1:24" ht="9.9499999999999993" customHeight="1" x14ac:dyDescent="0.2">
      <c r="A67" s="2"/>
      <c r="B67" s="18"/>
      <c r="C67" s="9"/>
      <c r="D67" s="9"/>
      <c r="E67" s="9"/>
      <c r="F67" s="9"/>
      <c r="G67" s="2"/>
      <c r="H67" s="2"/>
      <c r="I67" s="2"/>
      <c r="J67" s="9"/>
      <c r="K67" s="9"/>
      <c r="L67" s="9"/>
      <c r="M67" s="10"/>
      <c r="N67" s="1"/>
      <c r="P67" s="50">
        <v>2000</v>
      </c>
      <c r="Q67" s="51">
        <v>20</v>
      </c>
      <c r="R67" s="31">
        <f t="shared" si="3"/>
        <v>0</v>
      </c>
      <c r="S67" s="2"/>
      <c r="T67" s="2"/>
      <c r="U67" s="2"/>
      <c r="V67" s="2"/>
      <c r="W67" s="2"/>
      <c r="X67"/>
    </row>
    <row r="68" spans="1:24" ht="15" x14ac:dyDescent="0.2">
      <c r="A68" s="2"/>
      <c r="B68" s="18"/>
      <c r="C68" s="41"/>
      <c r="D68" s="14" t="s">
        <v>2</v>
      </c>
      <c r="E68" s="101" t="s">
        <v>11</v>
      </c>
      <c r="F68" s="102" t="s">
        <v>136</v>
      </c>
      <c r="G68" s="9"/>
      <c r="H68" s="9"/>
      <c r="I68" s="9"/>
      <c r="J68" s="9"/>
      <c r="K68" s="9"/>
      <c r="L68" s="9"/>
      <c r="M68" s="10"/>
      <c r="N68" s="1"/>
      <c r="P68" s="50">
        <v>2200</v>
      </c>
      <c r="Q68" s="51">
        <v>14</v>
      </c>
      <c r="R68" s="31">
        <f t="shared" si="3"/>
        <v>0</v>
      </c>
      <c r="S68" s="2"/>
      <c r="T68" s="2"/>
      <c r="U68" s="2"/>
      <c r="V68" s="2"/>
      <c r="W68" s="2"/>
      <c r="X68"/>
    </row>
    <row r="69" spans="1:24" ht="25.5" x14ac:dyDescent="0.2">
      <c r="A69" s="2"/>
      <c r="B69" s="18"/>
      <c r="C69" s="9"/>
      <c r="D69" s="25"/>
      <c r="E69" s="25"/>
      <c r="F69" s="25"/>
      <c r="G69" s="345"/>
      <c r="H69" s="346"/>
      <c r="I69" s="347"/>
      <c r="J69" s="9"/>
      <c r="K69" s="85" t="s">
        <v>145</v>
      </c>
      <c r="L69" s="30"/>
      <c r="M69" s="10" t="s">
        <v>165</v>
      </c>
      <c r="N69" s="1"/>
      <c r="P69" s="50">
        <v>2400</v>
      </c>
      <c r="Q69" s="51">
        <v>12</v>
      </c>
      <c r="R69" s="31">
        <f t="shared" si="3"/>
        <v>0</v>
      </c>
      <c r="S69" s="2"/>
      <c r="T69" s="2"/>
      <c r="U69" s="2"/>
      <c r="V69" s="2"/>
      <c r="W69" s="2"/>
      <c r="X69"/>
    </row>
    <row r="70" spans="1:24" ht="3.95" customHeight="1" x14ac:dyDescent="0.2">
      <c r="A70" s="2"/>
      <c r="B70" s="18"/>
      <c r="C70" s="9"/>
      <c r="D70" s="9"/>
      <c r="E70" s="9"/>
      <c r="F70" s="9"/>
      <c r="G70" s="2"/>
      <c r="H70" s="2"/>
      <c r="I70" s="2"/>
      <c r="J70" s="9"/>
      <c r="K70" s="9"/>
      <c r="L70" s="9"/>
      <c r="M70" s="10"/>
      <c r="N70" s="1"/>
      <c r="P70" s="50">
        <v>2600</v>
      </c>
      <c r="Q70" s="51">
        <v>13</v>
      </c>
      <c r="R70" s="31">
        <f t="shared" si="3"/>
        <v>0</v>
      </c>
      <c r="S70" s="2"/>
      <c r="T70" s="2"/>
      <c r="U70" s="2"/>
      <c r="V70" s="2"/>
      <c r="W70" s="2"/>
      <c r="X70"/>
    </row>
    <row r="71" spans="1:24" ht="30" customHeight="1" x14ac:dyDescent="0.2">
      <c r="A71" s="2"/>
      <c r="B71" s="18"/>
      <c r="C71" s="76">
        <f>(C72+C73+C74)/3</f>
        <v>0</v>
      </c>
      <c r="D71" s="77" t="s">
        <v>2</v>
      </c>
      <c r="E71" s="107" t="s">
        <v>12</v>
      </c>
      <c r="F71" s="368" t="s">
        <v>373</v>
      </c>
      <c r="G71" s="368"/>
      <c r="H71" s="368"/>
      <c r="I71" s="368"/>
      <c r="J71" s="9" t="s">
        <v>138</v>
      </c>
      <c r="K71" s="9"/>
      <c r="L71" s="9"/>
      <c r="M71" s="10"/>
      <c r="N71" s="1"/>
      <c r="P71" s="50">
        <v>2800</v>
      </c>
      <c r="Q71" s="51">
        <v>13</v>
      </c>
      <c r="R71" s="31">
        <f t="shared" si="3"/>
        <v>0</v>
      </c>
      <c r="S71" s="2"/>
      <c r="T71" s="2"/>
      <c r="U71" s="2"/>
      <c r="V71" s="2"/>
      <c r="W71" s="2"/>
      <c r="X71"/>
    </row>
    <row r="72" spans="1:24" ht="28.5" x14ac:dyDescent="0.2">
      <c r="A72" s="2"/>
      <c r="B72" s="18"/>
      <c r="C72" s="41"/>
      <c r="D72" s="45"/>
      <c r="E72" s="105" t="s">
        <v>123</v>
      </c>
      <c r="F72" s="106" t="s">
        <v>372</v>
      </c>
      <c r="G72" s="345"/>
      <c r="H72" s="346"/>
      <c r="I72" s="347"/>
      <c r="J72" s="9"/>
      <c r="K72" s="85" t="s">
        <v>146</v>
      </c>
      <c r="L72" s="30"/>
      <c r="M72" s="10" t="s">
        <v>165</v>
      </c>
      <c r="N72" s="1"/>
      <c r="P72" s="50">
        <v>3000</v>
      </c>
      <c r="Q72" s="51">
        <v>2</v>
      </c>
      <c r="R72" s="31">
        <f t="shared" si="3"/>
        <v>0</v>
      </c>
      <c r="S72" s="2"/>
      <c r="T72" s="2"/>
      <c r="U72" s="2"/>
      <c r="V72" s="2"/>
      <c r="W72" s="2"/>
      <c r="X72"/>
    </row>
    <row r="73" spans="1:24" ht="38.25" x14ac:dyDescent="0.2">
      <c r="A73" s="2"/>
      <c r="B73" s="18"/>
      <c r="C73" s="41"/>
      <c r="D73" s="45"/>
      <c r="E73" s="105" t="s">
        <v>124</v>
      </c>
      <c r="F73" s="188" t="s">
        <v>141</v>
      </c>
      <c r="G73" s="345"/>
      <c r="H73" s="346"/>
      <c r="I73" s="347"/>
      <c r="J73" s="9"/>
      <c r="K73" s="85" t="s">
        <v>147</v>
      </c>
      <c r="L73" s="30"/>
      <c r="M73" s="10" t="s">
        <v>163</v>
      </c>
      <c r="N73" s="1"/>
      <c r="P73" s="50">
        <v>3200</v>
      </c>
      <c r="Q73" s="51">
        <v>5</v>
      </c>
      <c r="R73" s="31">
        <f t="shared" si="3"/>
        <v>0</v>
      </c>
      <c r="S73" s="93"/>
      <c r="T73" s="2"/>
      <c r="U73" s="2"/>
      <c r="V73" s="2"/>
      <c r="W73" s="2"/>
      <c r="X73"/>
    </row>
    <row r="74" spans="1:24" ht="24.75" customHeight="1" x14ac:dyDescent="0.2">
      <c r="A74" s="2"/>
      <c r="B74" s="18"/>
      <c r="C74" s="41"/>
      <c r="D74" s="45"/>
      <c r="E74" s="103" t="s">
        <v>131</v>
      </c>
      <c r="F74" s="104" t="s">
        <v>143</v>
      </c>
      <c r="G74" s="345"/>
      <c r="H74" s="346"/>
      <c r="I74" s="347"/>
      <c r="J74" s="369" t="s">
        <v>377</v>
      </c>
      <c r="K74" s="370"/>
      <c r="L74" s="30"/>
      <c r="M74" s="10" t="s">
        <v>163</v>
      </c>
      <c r="N74" s="1"/>
      <c r="P74" s="50">
        <v>3400</v>
      </c>
      <c r="Q74" s="51">
        <v>3</v>
      </c>
      <c r="R74" s="31">
        <f t="shared" si="3"/>
        <v>0</v>
      </c>
      <c r="S74" s="93"/>
      <c r="T74" s="2"/>
      <c r="U74" s="2"/>
      <c r="V74" s="2"/>
      <c r="W74" s="2"/>
      <c r="X74"/>
    </row>
    <row r="75" spans="1:24" ht="14.25" x14ac:dyDescent="0.2">
      <c r="A75" s="2"/>
      <c r="B75" s="18"/>
      <c r="C75" s="69"/>
      <c r="D75" s="70"/>
      <c r="E75" s="108"/>
      <c r="F75" s="109"/>
      <c r="G75" s="67"/>
      <c r="H75" s="67"/>
      <c r="I75" s="67"/>
      <c r="J75" s="68"/>
      <c r="K75" s="68"/>
      <c r="L75" s="72"/>
      <c r="M75" s="10"/>
      <c r="N75" s="1"/>
      <c r="P75" s="50">
        <v>3600</v>
      </c>
      <c r="Q75" s="51">
        <v>2</v>
      </c>
      <c r="R75" s="31">
        <f t="shared" si="3"/>
        <v>0</v>
      </c>
      <c r="S75" s="93"/>
      <c r="T75" s="2"/>
      <c r="U75" s="2"/>
      <c r="V75" s="2"/>
      <c r="W75" s="2"/>
      <c r="X75"/>
    </row>
    <row r="76" spans="1:24" ht="14.25" x14ac:dyDescent="0.2">
      <c r="A76" s="2"/>
      <c r="B76" s="18"/>
      <c r="C76" s="49">
        <f>C59+C63+C68+C71</f>
        <v>0</v>
      </c>
      <c r="D76" s="71">
        <v>25</v>
      </c>
      <c r="E76" s="100" t="s">
        <v>346</v>
      </c>
      <c r="F76" s="68"/>
      <c r="G76" s="68"/>
      <c r="H76" s="68"/>
      <c r="I76" s="68"/>
      <c r="J76" s="68"/>
      <c r="K76" s="68"/>
      <c r="L76" s="68"/>
      <c r="M76" s="10"/>
      <c r="N76" s="1"/>
      <c r="P76" s="50">
        <v>3800</v>
      </c>
      <c r="Q76" s="51">
        <v>2</v>
      </c>
      <c r="R76" s="31">
        <f t="shared" si="3"/>
        <v>0</v>
      </c>
      <c r="S76" s="93"/>
      <c r="T76" s="2"/>
      <c r="U76" s="2"/>
      <c r="V76" s="2"/>
      <c r="W76" s="2"/>
      <c r="X76"/>
    </row>
    <row r="77" spans="1:24" ht="3.95" customHeight="1" x14ac:dyDescent="0.2">
      <c r="A77" s="2"/>
      <c r="B77" s="22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9"/>
      <c r="N77" s="1"/>
      <c r="P77" s="50">
        <v>4000</v>
      </c>
      <c r="Q77" s="51">
        <v>0</v>
      </c>
      <c r="R77" s="31">
        <f t="shared" si="3"/>
        <v>0</v>
      </c>
      <c r="S77" s="93"/>
      <c r="T77" s="2"/>
      <c r="U77" s="2"/>
      <c r="V77" s="2"/>
      <c r="W77" s="2"/>
    </row>
    <row r="78" spans="1:24" ht="20.25" x14ac:dyDescent="0.3">
      <c r="A78" s="2"/>
      <c r="B78" s="4"/>
      <c r="C78" s="5" t="s">
        <v>148</v>
      </c>
      <c r="D78" s="5"/>
      <c r="E78" s="5"/>
      <c r="F78" s="5"/>
      <c r="G78" s="5"/>
      <c r="H78" s="5"/>
      <c r="I78" s="5"/>
      <c r="J78" s="5"/>
      <c r="K78" s="5"/>
      <c r="L78" s="5"/>
      <c r="M78" s="6"/>
      <c r="N78" s="1"/>
      <c r="P78" s="50">
        <v>4200</v>
      </c>
      <c r="Q78" s="51">
        <v>2</v>
      </c>
      <c r="R78" s="53">
        <f t="shared" si="3"/>
        <v>0</v>
      </c>
      <c r="S78" s="260" t="s">
        <v>391</v>
      </c>
      <c r="T78" s="261"/>
      <c r="U78" s="261"/>
      <c r="V78" s="261"/>
      <c r="W78" s="262"/>
    </row>
    <row r="79" spans="1:24" ht="14.25" x14ac:dyDescent="0.2">
      <c r="A79" s="2"/>
      <c r="B79" s="18"/>
      <c r="C79" s="74" t="s">
        <v>89</v>
      </c>
      <c r="D79" s="9" t="s">
        <v>85</v>
      </c>
      <c r="E79" s="9"/>
      <c r="F79" s="9"/>
      <c r="G79" s="9"/>
      <c r="H79" s="9"/>
      <c r="I79" s="9"/>
      <c r="J79" s="74"/>
      <c r="K79" s="25" t="s">
        <v>187</v>
      </c>
      <c r="L79" s="74" t="s">
        <v>119</v>
      </c>
      <c r="M79" s="10"/>
      <c r="N79" s="1"/>
      <c r="P79" s="50">
        <v>4400</v>
      </c>
      <c r="Q79" s="51">
        <v>3</v>
      </c>
      <c r="R79" s="53">
        <f t="shared" si="3"/>
        <v>0</v>
      </c>
      <c r="S79" s="18"/>
      <c r="T79" s="93"/>
      <c r="U79" s="93"/>
      <c r="V79" s="93"/>
      <c r="W79" s="263"/>
    </row>
    <row r="80" spans="1:24" ht="14.25" x14ac:dyDescent="0.2">
      <c r="A80" s="2"/>
      <c r="B80" s="18"/>
      <c r="C80" s="99" t="s">
        <v>92</v>
      </c>
      <c r="D80" s="9"/>
      <c r="E80" s="100" t="s">
        <v>91</v>
      </c>
      <c r="F80" s="9"/>
      <c r="G80" s="9" t="s">
        <v>385</v>
      </c>
      <c r="H80" s="9"/>
      <c r="I80" s="9"/>
      <c r="J80" s="9"/>
      <c r="K80" s="9"/>
      <c r="L80" s="9"/>
      <c r="M80" s="10"/>
      <c r="N80" s="1"/>
      <c r="P80" s="50">
        <v>4600</v>
      </c>
      <c r="Q80" s="51">
        <v>2</v>
      </c>
      <c r="R80" s="53">
        <f t="shared" si="3"/>
        <v>0</v>
      </c>
      <c r="S80" s="362"/>
      <c r="T80" s="360"/>
      <c r="U80" s="360"/>
      <c r="V80" s="360"/>
      <c r="W80" s="361"/>
    </row>
    <row r="81" spans="1:29" ht="14.25" x14ac:dyDescent="0.2">
      <c r="A81" s="2"/>
      <c r="B81" s="18"/>
      <c r="C81" s="73" t="s">
        <v>86</v>
      </c>
      <c r="D81" s="9"/>
      <c r="E81" s="9"/>
      <c r="F81" s="25" t="s">
        <v>345</v>
      </c>
      <c r="G81" s="345"/>
      <c r="H81" s="346"/>
      <c r="I81" s="347"/>
      <c r="J81" s="2"/>
      <c r="K81" s="25" t="s">
        <v>162</v>
      </c>
      <c r="L81" s="9"/>
      <c r="M81" s="10"/>
      <c r="N81" s="1"/>
      <c r="P81" s="50">
        <v>4800</v>
      </c>
      <c r="Q81" s="51">
        <v>2</v>
      </c>
      <c r="R81" s="53">
        <f t="shared" si="3"/>
        <v>0</v>
      </c>
      <c r="S81" s="362"/>
      <c r="T81" s="360"/>
      <c r="U81" s="360"/>
      <c r="V81" s="360"/>
      <c r="W81" s="361"/>
    </row>
    <row r="82" spans="1:29" ht="3.95" customHeight="1" x14ac:dyDescent="0.2">
      <c r="A82" s="2"/>
      <c r="B82" s="18"/>
      <c r="C82" s="9"/>
      <c r="D82" s="9"/>
      <c r="E82" s="9"/>
      <c r="F82" s="9"/>
      <c r="G82" s="2"/>
      <c r="H82" s="2"/>
      <c r="I82" s="2"/>
      <c r="J82" s="9"/>
      <c r="K82" s="9"/>
      <c r="L82" s="9"/>
      <c r="M82" s="10"/>
      <c r="N82" s="1"/>
      <c r="P82" s="50">
        <v>5000</v>
      </c>
      <c r="Q82" s="51">
        <v>2</v>
      </c>
      <c r="R82" s="53">
        <f t="shared" si="3"/>
        <v>0</v>
      </c>
      <c r="S82" s="362"/>
      <c r="T82" s="360"/>
      <c r="U82" s="360"/>
      <c r="V82" s="360"/>
      <c r="W82" s="361"/>
    </row>
    <row r="83" spans="1:29" ht="15" x14ac:dyDescent="0.2">
      <c r="A83" s="2"/>
      <c r="B83" s="18"/>
      <c r="C83" s="79"/>
      <c r="D83" s="77">
        <f>IF(AND(C86&lt;&gt;"",C86=0),10,5)</f>
        <v>5</v>
      </c>
      <c r="E83" s="101" t="s">
        <v>14</v>
      </c>
      <c r="F83" s="102" t="s">
        <v>152</v>
      </c>
      <c r="G83" s="9"/>
      <c r="H83" s="9"/>
      <c r="I83" s="2"/>
      <c r="J83" s="2"/>
      <c r="K83" s="9"/>
      <c r="L83" s="9"/>
      <c r="M83" s="10"/>
      <c r="N83" s="1"/>
      <c r="P83" s="50">
        <v>5200</v>
      </c>
      <c r="Q83" s="51">
        <v>31</v>
      </c>
      <c r="R83" s="53">
        <f t="shared" si="3"/>
        <v>0</v>
      </c>
      <c r="S83" s="362"/>
      <c r="T83" s="360"/>
      <c r="U83" s="360"/>
      <c r="V83" s="360"/>
      <c r="W83" s="361"/>
      <c r="Y83" s="37"/>
      <c r="Z83" s="37"/>
      <c r="AA83" s="37"/>
      <c r="AB83" s="37"/>
      <c r="AC83" s="37"/>
    </row>
    <row r="84" spans="1:29" ht="25.5" x14ac:dyDescent="0.2">
      <c r="A84" s="2"/>
      <c r="B84" s="18"/>
      <c r="C84" s="84" t="s">
        <v>149</v>
      </c>
      <c r="D84" s="82"/>
      <c r="E84" s="25"/>
      <c r="F84" s="25"/>
      <c r="G84" s="345"/>
      <c r="H84" s="346"/>
      <c r="I84" s="347"/>
      <c r="J84" s="9"/>
      <c r="K84" s="85" t="s">
        <v>160</v>
      </c>
      <c r="L84" s="61"/>
      <c r="M84" s="10" t="s">
        <v>163</v>
      </c>
      <c r="N84" s="1"/>
      <c r="P84" s="52"/>
      <c r="Q84" s="54"/>
      <c r="R84" s="33"/>
      <c r="S84" s="362"/>
      <c r="T84" s="360"/>
      <c r="U84" s="360"/>
      <c r="V84" s="360"/>
      <c r="W84" s="361"/>
      <c r="Y84" s="38"/>
      <c r="Z84" s="37"/>
      <c r="AA84" s="37"/>
      <c r="AB84" s="37"/>
      <c r="AC84" s="37"/>
    </row>
    <row r="85" spans="1:29" ht="3.95" customHeight="1" x14ac:dyDescent="0.2">
      <c r="A85" s="2"/>
      <c r="B85" s="18"/>
      <c r="C85" s="9"/>
      <c r="D85" s="9"/>
      <c r="E85" s="9"/>
      <c r="F85" s="9"/>
      <c r="G85" s="2"/>
      <c r="H85" s="2"/>
      <c r="I85" s="2"/>
      <c r="J85" s="9"/>
      <c r="K85" s="9"/>
      <c r="L85" s="9"/>
      <c r="M85" s="10"/>
      <c r="N85" s="1"/>
      <c r="P85" s="52"/>
      <c r="Q85" s="54"/>
      <c r="R85" s="33"/>
      <c r="S85" s="362"/>
      <c r="T85" s="360"/>
      <c r="U85" s="360"/>
      <c r="V85" s="360"/>
      <c r="W85" s="361"/>
      <c r="Y85" s="37"/>
      <c r="Z85" s="37"/>
      <c r="AA85" s="37"/>
      <c r="AB85" s="37"/>
      <c r="AC85" s="37"/>
    </row>
    <row r="86" spans="1:29" ht="15" x14ac:dyDescent="0.2">
      <c r="A86" s="2"/>
      <c r="B86" s="18"/>
      <c r="C86" s="79"/>
      <c r="D86" s="77">
        <f>IF(AND(C86&lt;&gt;"",C86=0),0,5)</f>
        <v>5</v>
      </c>
      <c r="E86" s="101" t="s">
        <v>15</v>
      </c>
      <c r="F86" s="102" t="s">
        <v>153</v>
      </c>
      <c r="G86" s="9"/>
      <c r="H86" s="9"/>
      <c r="I86" s="2"/>
      <c r="J86" s="2"/>
      <c r="K86" s="9"/>
      <c r="L86" s="9"/>
      <c r="M86" s="10"/>
      <c r="N86" s="1"/>
      <c r="P86" s="52"/>
      <c r="Q86" s="54"/>
      <c r="R86" s="33"/>
      <c r="S86" s="362"/>
      <c r="T86" s="360"/>
      <c r="U86" s="360"/>
      <c r="V86" s="360"/>
      <c r="W86" s="361"/>
      <c r="Y86" s="37"/>
      <c r="Z86" s="37"/>
      <c r="AA86" s="37"/>
      <c r="AB86" s="37"/>
      <c r="AC86" s="37"/>
    </row>
    <row r="87" spans="1:29" ht="14.25" x14ac:dyDescent="0.2">
      <c r="A87" s="2"/>
      <c r="B87" s="18"/>
      <c r="C87" s="83" t="s">
        <v>150</v>
      </c>
      <c r="D87" s="25"/>
      <c r="E87" s="9"/>
      <c r="F87" s="25"/>
      <c r="G87" s="345"/>
      <c r="H87" s="346"/>
      <c r="I87" s="347"/>
      <c r="J87" s="2"/>
      <c r="K87" s="25" t="s">
        <v>162</v>
      </c>
      <c r="L87" s="9"/>
      <c r="M87" s="10"/>
      <c r="N87" s="1"/>
      <c r="S87" s="362"/>
      <c r="T87" s="360"/>
      <c r="U87" s="360"/>
      <c r="V87" s="360"/>
      <c r="W87" s="361"/>
      <c r="Y87" s="37"/>
      <c r="Z87" s="37"/>
      <c r="AA87" s="37"/>
      <c r="AB87" s="37"/>
      <c r="AC87" s="37"/>
    </row>
    <row r="88" spans="1:29" ht="3.95" customHeight="1" x14ac:dyDescent="0.2">
      <c r="A88" s="2"/>
      <c r="B88" s="18"/>
      <c r="C88" s="9"/>
      <c r="D88" s="9"/>
      <c r="E88" s="9"/>
      <c r="F88" s="9"/>
      <c r="G88" s="2"/>
      <c r="H88" s="2"/>
      <c r="I88" s="2"/>
      <c r="J88" s="2"/>
      <c r="K88" s="9"/>
      <c r="L88" s="9"/>
      <c r="M88" s="10"/>
      <c r="N88" s="1"/>
      <c r="S88" s="362"/>
      <c r="T88" s="360"/>
      <c r="U88" s="360"/>
      <c r="V88" s="360"/>
      <c r="W88" s="361"/>
      <c r="Y88" s="37"/>
      <c r="Z88" s="37"/>
      <c r="AA88" s="37"/>
      <c r="AB88" s="37"/>
      <c r="AC88" s="37"/>
    </row>
    <row r="89" spans="1:29" ht="15" x14ac:dyDescent="0.2">
      <c r="A89" s="2"/>
      <c r="B89" s="18"/>
      <c r="C89" s="79"/>
      <c r="D89" s="77" t="s">
        <v>2</v>
      </c>
      <c r="E89" s="101" t="s">
        <v>16</v>
      </c>
      <c r="F89" s="102" t="s">
        <v>156</v>
      </c>
      <c r="G89" s="9"/>
      <c r="H89" s="9"/>
      <c r="I89" s="9"/>
      <c r="J89" s="2"/>
      <c r="K89" s="9"/>
      <c r="L89" s="9"/>
      <c r="M89" s="10"/>
      <c r="N89" s="1"/>
      <c r="S89" s="362"/>
      <c r="T89" s="360"/>
      <c r="U89" s="360"/>
      <c r="V89" s="360"/>
      <c r="W89" s="361"/>
      <c r="Y89" s="33"/>
      <c r="Z89" s="33"/>
      <c r="AA89" s="33"/>
      <c r="AB89" s="33"/>
      <c r="AC89" s="33"/>
    </row>
    <row r="90" spans="1:29" ht="14.25" x14ac:dyDescent="0.2">
      <c r="A90" s="2"/>
      <c r="B90" s="18"/>
      <c r="C90" s="9"/>
      <c r="D90" s="25"/>
      <c r="E90" s="9"/>
      <c r="F90" s="25"/>
      <c r="G90" s="345"/>
      <c r="H90" s="346"/>
      <c r="I90" s="347"/>
      <c r="J90" s="2"/>
      <c r="K90" s="25" t="s">
        <v>162</v>
      </c>
      <c r="L90" s="9"/>
      <c r="M90" s="10"/>
      <c r="N90" s="1"/>
      <c r="S90" s="362"/>
      <c r="T90" s="360"/>
      <c r="U90" s="360"/>
      <c r="V90" s="360"/>
      <c r="W90" s="361"/>
    </row>
    <row r="91" spans="1:29" ht="3.95" customHeight="1" x14ac:dyDescent="0.2">
      <c r="A91" s="2"/>
      <c r="B91" s="18"/>
      <c r="C91" s="9"/>
      <c r="D91" s="9"/>
      <c r="E91" s="9"/>
      <c r="F91" s="9"/>
      <c r="G91" s="2"/>
      <c r="H91" s="2"/>
      <c r="I91" s="2"/>
      <c r="J91" s="9"/>
      <c r="K91" s="9"/>
      <c r="L91" s="9"/>
      <c r="M91" s="10"/>
      <c r="N91" s="1"/>
      <c r="S91" s="362"/>
      <c r="T91" s="360"/>
      <c r="U91" s="360"/>
      <c r="V91" s="360"/>
      <c r="W91" s="361"/>
    </row>
    <row r="92" spans="1:29" ht="15" x14ac:dyDescent="0.2">
      <c r="A92" s="2"/>
      <c r="B92" s="18"/>
      <c r="C92" s="79"/>
      <c r="D92" s="77" t="s">
        <v>2</v>
      </c>
      <c r="E92" s="101" t="s">
        <v>17</v>
      </c>
      <c r="F92" s="102" t="s">
        <v>158</v>
      </c>
      <c r="G92" s="9"/>
      <c r="H92" s="9"/>
      <c r="I92" s="9"/>
      <c r="J92" s="9"/>
      <c r="K92" s="9"/>
      <c r="L92" s="9"/>
      <c r="M92" s="10"/>
      <c r="N92" s="1"/>
      <c r="S92" s="362"/>
      <c r="T92" s="360"/>
      <c r="U92" s="360"/>
      <c r="V92" s="360"/>
      <c r="W92" s="361"/>
    </row>
    <row r="93" spans="1:29" ht="14.25" customHeight="1" x14ac:dyDescent="0.2">
      <c r="A93" s="2"/>
      <c r="B93" s="18"/>
      <c r="C93" s="9"/>
      <c r="D93" s="25"/>
      <c r="E93" s="9"/>
      <c r="F93" s="25"/>
      <c r="G93" s="348"/>
      <c r="H93" s="349"/>
      <c r="I93" s="350"/>
      <c r="J93" s="9"/>
      <c r="K93" s="25" t="s">
        <v>161</v>
      </c>
      <c r="L93" s="61"/>
      <c r="M93" s="10" t="s">
        <v>167</v>
      </c>
      <c r="N93" s="1"/>
      <c r="S93" s="362"/>
      <c r="T93" s="360"/>
      <c r="U93" s="360"/>
      <c r="V93" s="360"/>
      <c r="W93" s="361"/>
    </row>
    <row r="94" spans="1:29" ht="14.25" x14ac:dyDescent="0.2">
      <c r="A94" s="2"/>
      <c r="B94" s="18"/>
      <c r="C94" s="9"/>
      <c r="D94" s="9"/>
      <c r="E94" s="9"/>
      <c r="F94" s="9"/>
      <c r="G94" s="351"/>
      <c r="H94" s="352"/>
      <c r="I94" s="353"/>
      <c r="J94" s="9"/>
      <c r="K94" s="9"/>
      <c r="L94" s="9"/>
      <c r="M94" s="10"/>
      <c r="N94" s="1"/>
      <c r="S94" s="362"/>
      <c r="T94" s="360"/>
      <c r="U94" s="360"/>
      <c r="V94" s="360"/>
      <c r="W94" s="361"/>
    </row>
    <row r="95" spans="1:29" ht="14.25" x14ac:dyDescent="0.2">
      <c r="A95" s="2"/>
      <c r="B95" s="18"/>
      <c r="C95" s="76">
        <f>C83+C86+C89+C92</f>
        <v>0</v>
      </c>
      <c r="D95" s="77" t="s">
        <v>13</v>
      </c>
      <c r="E95" s="100" t="s">
        <v>346</v>
      </c>
      <c r="F95" s="9"/>
      <c r="G95" s="9"/>
      <c r="H95" s="9"/>
      <c r="I95" s="9"/>
      <c r="J95" s="9"/>
      <c r="K95" s="9"/>
      <c r="L95" s="9"/>
      <c r="M95" s="10"/>
      <c r="N95" s="1"/>
      <c r="S95" s="362"/>
      <c r="T95" s="360"/>
      <c r="U95" s="360"/>
      <c r="V95" s="360"/>
      <c r="W95" s="361"/>
    </row>
    <row r="96" spans="1:29" ht="3.95" customHeight="1" x14ac:dyDescent="0.2">
      <c r="A96" s="2"/>
      <c r="B96" s="18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20"/>
      <c r="N96" s="1"/>
      <c r="S96" s="362"/>
      <c r="T96" s="360"/>
      <c r="U96" s="360"/>
      <c r="V96" s="360"/>
      <c r="W96" s="361"/>
    </row>
    <row r="97" spans="1:29" ht="15" x14ac:dyDescent="0.2">
      <c r="A97" s="2"/>
      <c r="B97" s="26"/>
      <c r="C97" s="27" t="s">
        <v>168</v>
      </c>
      <c r="D97" s="27"/>
      <c r="E97" s="27"/>
      <c r="F97" s="27"/>
      <c r="G97" s="27"/>
      <c r="H97" s="27"/>
      <c r="I97" s="27"/>
      <c r="J97" s="27"/>
      <c r="K97" s="27"/>
      <c r="L97" s="27"/>
      <c r="M97" s="28"/>
      <c r="N97" s="1"/>
      <c r="S97" s="362"/>
      <c r="T97" s="360"/>
      <c r="U97" s="360"/>
      <c r="V97" s="360"/>
      <c r="W97" s="361"/>
    </row>
    <row r="98" spans="1:29" ht="14.25" x14ac:dyDescent="0.2">
      <c r="A98" s="2"/>
      <c r="B98" s="18"/>
      <c r="C98" s="74" t="s">
        <v>89</v>
      </c>
      <c r="D98" s="9" t="s">
        <v>85</v>
      </c>
      <c r="E98" s="9"/>
      <c r="F98" s="9"/>
      <c r="G98" s="9"/>
      <c r="H98" s="9"/>
      <c r="I98" s="9"/>
      <c r="J98" s="74"/>
      <c r="K98" s="25" t="s">
        <v>187</v>
      </c>
      <c r="L98" s="74" t="s">
        <v>119</v>
      </c>
      <c r="M98" s="10"/>
      <c r="N98" s="1"/>
      <c r="S98" s="362"/>
      <c r="T98" s="360"/>
      <c r="U98" s="360"/>
      <c r="V98" s="360"/>
      <c r="W98" s="361"/>
      <c r="Y98" s="33"/>
      <c r="Z98" s="33"/>
      <c r="AA98" s="33"/>
      <c r="AB98" s="33"/>
      <c r="AC98" s="33"/>
    </row>
    <row r="99" spans="1:29" ht="14.25" x14ac:dyDescent="0.2">
      <c r="A99" s="2"/>
      <c r="B99" s="18"/>
      <c r="C99" s="99" t="s">
        <v>92</v>
      </c>
      <c r="D99" s="9"/>
      <c r="E99" s="100" t="s">
        <v>91</v>
      </c>
      <c r="F99" s="9"/>
      <c r="G99" s="9" t="s">
        <v>386</v>
      </c>
      <c r="H99" s="9"/>
      <c r="I99" s="9"/>
      <c r="J99" s="9"/>
      <c r="K99" s="9"/>
      <c r="L99" s="9"/>
      <c r="M99" s="10"/>
      <c r="N99" s="1"/>
      <c r="S99" s="362"/>
      <c r="T99" s="360"/>
      <c r="U99" s="360"/>
      <c r="V99" s="360"/>
      <c r="W99" s="361"/>
      <c r="Y99" s="33"/>
      <c r="Z99" s="33"/>
      <c r="AA99" s="33"/>
      <c r="AB99" s="33"/>
      <c r="AC99" s="33"/>
    </row>
    <row r="100" spans="1:29" ht="14.25" x14ac:dyDescent="0.2">
      <c r="A100" s="2"/>
      <c r="B100" s="18"/>
      <c r="C100" s="9"/>
      <c r="D100" s="9"/>
      <c r="E100" s="9"/>
      <c r="F100" s="25" t="s">
        <v>345</v>
      </c>
      <c r="G100" s="348"/>
      <c r="H100" s="349"/>
      <c r="I100" s="350"/>
      <c r="J100" s="2"/>
      <c r="K100" s="25" t="s">
        <v>162</v>
      </c>
      <c r="L100" s="9"/>
      <c r="M100" s="10"/>
      <c r="N100" s="1"/>
      <c r="S100" s="363"/>
      <c r="T100" s="364"/>
      <c r="U100" s="364"/>
      <c r="V100" s="364"/>
      <c r="W100" s="365"/>
      <c r="Y100" s="33"/>
      <c r="Z100" s="33"/>
      <c r="AA100" s="33"/>
      <c r="AB100" s="33"/>
      <c r="AC100" s="33"/>
    </row>
    <row r="101" spans="1:29" ht="14.25" x14ac:dyDescent="0.2">
      <c r="A101" s="2"/>
      <c r="B101" s="18"/>
      <c r="C101" s="73" t="s">
        <v>86</v>
      </c>
      <c r="D101" s="9"/>
      <c r="E101" s="9"/>
      <c r="F101" s="9"/>
      <c r="G101" s="351"/>
      <c r="H101" s="352"/>
      <c r="I101" s="353"/>
      <c r="J101" s="9"/>
      <c r="K101" s="9"/>
      <c r="L101" s="9"/>
      <c r="M101" s="10"/>
      <c r="N101" s="1"/>
      <c r="S101" s="2"/>
      <c r="T101" s="2"/>
      <c r="U101" s="2"/>
      <c r="V101" s="2"/>
      <c r="W101" s="2"/>
      <c r="Y101" s="33"/>
      <c r="Z101" s="33"/>
      <c r="AA101" s="33"/>
      <c r="AB101" s="33"/>
      <c r="AC101" s="33"/>
    </row>
    <row r="102" spans="1:29" ht="15" x14ac:dyDescent="0.2">
      <c r="A102" s="2"/>
      <c r="B102" s="18"/>
      <c r="C102" s="76">
        <f>C103*2/3+C104*1/3</f>
        <v>0</v>
      </c>
      <c r="D102" s="77">
        <v>4</v>
      </c>
      <c r="E102" s="101" t="s">
        <v>18</v>
      </c>
      <c r="F102" s="102" t="s">
        <v>170</v>
      </c>
      <c r="G102" s="9"/>
      <c r="H102" s="9"/>
      <c r="I102" s="9"/>
      <c r="J102" s="9" t="s">
        <v>172</v>
      </c>
      <c r="K102" s="9"/>
      <c r="L102" s="9"/>
      <c r="M102" s="10"/>
      <c r="N102" s="1"/>
      <c r="S102" s="266" t="s">
        <v>393</v>
      </c>
      <c r="T102" s="267"/>
      <c r="U102" s="267"/>
      <c r="V102" s="267"/>
      <c r="W102" s="268"/>
      <c r="Y102" s="33"/>
      <c r="Z102" s="33"/>
      <c r="AA102" s="33"/>
      <c r="AB102" s="33"/>
      <c r="AC102" s="33"/>
    </row>
    <row r="103" spans="1:29" ht="28.5" x14ac:dyDescent="0.2">
      <c r="A103" s="2"/>
      <c r="B103" s="18"/>
      <c r="C103" s="79"/>
      <c r="D103" s="78"/>
      <c r="E103" s="105" t="s">
        <v>123</v>
      </c>
      <c r="F103" s="106" t="s">
        <v>173</v>
      </c>
      <c r="G103" s="345"/>
      <c r="H103" s="346"/>
      <c r="I103" s="347"/>
      <c r="J103" s="2"/>
      <c r="K103" s="25" t="s">
        <v>181</v>
      </c>
      <c r="L103" s="62"/>
      <c r="M103" s="10" t="s">
        <v>185</v>
      </c>
      <c r="N103" s="1"/>
      <c r="S103" s="269"/>
      <c r="T103" s="270"/>
      <c r="U103" s="270"/>
      <c r="V103" s="270"/>
      <c r="W103" s="271"/>
      <c r="Y103" s="33"/>
      <c r="Z103" s="33"/>
      <c r="AA103" s="33"/>
      <c r="AB103" s="33"/>
      <c r="AC103" s="33"/>
    </row>
    <row r="104" spans="1:29" ht="14.25" x14ac:dyDescent="0.2">
      <c r="A104" s="2"/>
      <c r="B104" s="18"/>
      <c r="C104" s="79"/>
      <c r="D104" s="78"/>
      <c r="E104" s="105" t="s">
        <v>124</v>
      </c>
      <c r="F104" s="104" t="s">
        <v>175</v>
      </c>
      <c r="G104" s="345"/>
      <c r="H104" s="346"/>
      <c r="I104" s="347"/>
      <c r="J104" s="2"/>
      <c r="K104" s="25" t="s">
        <v>182</v>
      </c>
      <c r="L104" s="61"/>
      <c r="M104" s="10" t="s">
        <v>167</v>
      </c>
      <c r="N104" s="1"/>
      <c r="S104" s="269"/>
      <c r="T104" s="270"/>
      <c r="U104" s="270"/>
      <c r="V104" s="270"/>
      <c r="W104" s="271"/>
      <c r="Y104" s="33"/>
      <c r="Z104" s="33"/>
      <c r="AA104" s="33"/>
      <c r="AB104" s="33"/>
      <c r="AC104" s="33"/>
    </row>
    <row r="105" spans="1:29" ht="9.9499999999999993" customHeight="1" x14ac:dyDescent="0.2">
      <c r="A105" s="2"/>
      <c r="B105" s="18"/>
      <c r="C105" s="80"/>
      <c r="D105" s="78"/>
      <c r="E105" s="103"/>
      <c r="F105" s="104"/>
      <c r="G105" s="46"/>
      <c r="H105" s="46"/>
      <c r="I105" s="46"/>
      <c r="J105" s="48"/>
      <c r="K105" s="48"/>
      <c r="L105" s="63"/>
      <c r="M105" s="10"/>
      <c r="N105" s="1"/>
      <c r="S105" s="269"/>
      <c r="T105" s="270"/>
      <c r="U105" s="270"/>
      <c r="V105" s="270"/>
      <c r="W105" s="271"/>
      <c r="Y105" s="33"/>
      <c r="Z105" s="33"/>
      <c r="AA105" s="33"/>
      <c r="AB105" s="33"/>
      <c r="AC105" s="33"/>
    </row>
    <row r="106" spans="1:29" ht="15" x14ac:dyDescent="0.2">
      <c r="A106" s="2"/>
      <c r="B106" s="18"/>
      <c r="C106" s="79"/>
      <c r="D106" s="77">
        <v>4</v>
      </c>
      <c r="E106" s="101" t="s">
        <v>19</v>
      </c>
      <c r="F106" s="102" t="s">
        <v>177</v>
      </c>
      <c r="G106" s="9"/>
      <c r="H106" s="9"/>
      <c r="I106" s="9"/>
      <c r="J106" s="9"/>
      <c r="K106" s="9"/>
      <c r="L106" s="9"/>
      <c r="M106" s="10"/>
      <c r="N106" s="1"/>
      <c r="S106" s="269"/>
      <c r="T106" s="270"/>
      <c r="U106" s="270"/>
      <c r="V106" s="270"/>
      <c r="W106" s="271"/>
      <c r="Y106" s="33"/>
      <c r="Z106" s="33"/>
      <c r="AA106" s="33"/>
      <c r="AB106" s="33"/>
      <c r="AC106" s="33"/>
    </row>
    <row r="107" spans="1:29" ht="14.25" x14ac:dyDescent="0.2">
      <c r="A107" s="2"/>
      <c r="B107" s="18"/>
      <c r="C107" s="9"/>
      <c r="D107" s="25"/>
      <c r="E107" s="9"/>
      <c r="F107" s="25"/>
      <c r="G107" s="345"/>
      <c r="H107" s="346"/>
      <c r="I107" s="347"/>
      <c r="J107" s="9"/>
      <c r="K107" s="9"/>
      <c r="L107" s="63"/>
      <c r="M107" s="10"/>
      <c r="N107" s="1"/>
      <c r="S107" s="269"/>
      <c r="T107" s="270"/>
      <c r="U107" s="270"/>
      <c r="V107" s="270"/>
      <c r="W107" s="271"/>
      <c r="Y107" s="33"/>
      <c r="Z107" s="33"/>
      <c r="AA107" s="33"/>
      <c r="AB107" s="33"/>
      <c r="AC107" s="33"/>
    </row>
    <row r="108" spans="1:29" ht="3.95" customHeight="1" x14ac:dyDescent="0.2">
      <c r="A108" s="2"/>
      <c r="B108" s="18"/>
      <c r="C108" s="9"/>
      <c r="D108" s="9"/>
      <c r="E108" s="9"/>
      <c r="F108" s="9"/>
      <c r="G108" s="2"/>
      <c r="H108" s="2"/>
      <c r="I108" s="2"/>
      <c r="J108" s="9"/>
      <c r="K108" s="9"/>
      <c r="L108" s="9"/>
      <c r="M108" s="10"/>
      <c r="N108" s="1"/>
      <c r="S108" s="272"/>
      <c r="T108" s="273"/>
      <c r="U108" s="273"/>
      <c r="V108" s="273"/>
      <c r="W108" s="274"/>
      <c r="Y108" s="33"/>
      <c r="Z108" s="33"/>
      <c r="AA108" s="33"/>
      <c r="AB108" s="33"/>
      <c r="AC108" s="33"/>
    </row>
    <row r="109" spans="1:29" ht="15" x14ac:dyDescent="0.2">
      <c r="A109" s="2"/>
      <c r="B109" s="18"/>
      <c r="C109" s="79"/>
      <c r="D109" s="77">
        <v>2</v>
      </c>
      <c r="E109" s="101" t="s">
        <v>20</v>
      </c>
      <c r="F109" s="102" t="s">
        <v>179</v>
      </c>
      <c r="G109" s="9"/>
      <c r="H109" s="9"/>
      <c r="I109" s="9"/>
      <c r="J109" s="9"/>
      <c r="K109" s="9"/>
      <c r="L109" s="9"/>
      <c r="M109" s="10"/>
      <c r="N109" s="1"/>
      <c r="S109" s="275" t="s">
        <v>394</v>
      </c>
      <c r="T109" s="276"/>
      <c r="U109" s="276"/>
      <c r="V109" s="276"/>
      <c r="W109" s="277"/>
      <c r="Y109" s="33"/>
      <c r="Z109" s="33"/>
      <c r="AA109" s="33"/>
      <c r="AB109" s="33"/>
      <c r="AC109" s="33"/>
    </row>
    <row r="110" spans="1:29" ht="14.25" customHeight="1" x14ac:dyDescent="0.2">
      <c r="A110" s="2"/>
      <c r="B110" s="18"/>
      <c r="C110" s="9"/>
      <c r="D110" s="25"/>
      <c r="E110" s="9"/>
      <c r="F110" s="25"/>
      <c r="G110" s="345"/>
      <c r="H110" s="346"/>
      <c r="I110" s="347"/>
      <c r="J110" s="2"/>
      <c r="K110" s="25" t="s">
        <v>183</v>
      </c>
      <c r="L110" s="62"/>
      <c r="M110" s="10" t="s">
        <v>184</v>
      </c>
      <c r="N110" s="1"/>
      <c r="S110" s="278"/>
      <c r="T110" s="279"/>
      <c r="U110" s="279"/>
      <c r="V110" s="279"/>
      <c r="W110" s="280"/>
      <c r="Y110" s="33"/>
      <c r="Z110" s="33"/>
      <c r="AA110" s="33"/>
      <c r="AB110" s="33"/>
      <c r="AC110" s="33"/>
    </row>
    <row r="111" spans="1:29" ht="3.95" customHeight="1" x14ac:dyDescent="0.2">
      <c r="A111" s="2"/>
      <c r="B111" s="18"/>
      <c r="C111" s="9"/>
      <c r="D111" s="9"/>
      <c r="E111" s="9"/>
      <c r="F111" s="9"/>
      <c r="G111" s="2"/>
      <c r="H111" s="2"/>
      <c r="I111" s="2"/>
      <c r="J111" s="9"/>
      <c r="K111" s="9"/>
      <c r="L111" s="9"/>
      <c r="M111" s="10"/>
      <c r="N111" s="1"/>
      <c r="S111" s="278"/>
      <c r="T111" s="279"/>
      <c r="U111" s="279"/>
      <c r="V111" s="279"/>
      <c r="W111" s="280"/>
      <c r="Y111" s="33"/>
      <c r="Z111" s="33"/>
      <c r="AA111" s="33"/>
      <c r="AB111" s="33"/>
      <c r="AC111" s="33"/>
    </row>
    <row r="112" spans="1:29" ht="14.25" x14ac:dyDescent="0.2">
      <c r="A112" s="2"/>
      <c r="B112" s="18"/>
      <c r="C112" s="76">
        <f>C102+C106+C109</f>
        <v>0</v>
      </c>
      <c r="D112" s="77">
        <v>10</v>
      </c>
      <c r="E112" s="100" t="s">
        <v>346</v>
      </c>
      <c r="F112" s="9"/>
      <c r="G112" s="9"/>
      <c r="H112" s="9"/>
      <c r="I112" s="9"/>
      <c r="J112" s="9"/>
      <c r="K112" s="9"/>
      <c r="L112" s="9"/>
      <c r="M112" s="10"/>
      <c r="N112" s="1"/>
      <c r="S112" s="281"/>
      <c r="T112" s="282"/>
      <c r="U112" s="282"/>
      <c r="V112" s="282"/>
      <c r="W112" s="283"/>
      <c r="Y112" s="33"/>
      <c r="Z112" s="33"/>
      <c r="AA112" s="33"/>
      <c r="AB112" s="33"/>
      <c r="AC112" s="33"/>
    </row>
    <row r="113" spans="1:23" ht="3.95" customHeight="1" x14ac:dyDescent="0.2">
      <c r="A113" s="2"/>
      <c r="B113" s="22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9"/>
      <c r="N113" s="1"/>
      <c r="S113" s="2"/>
      <c r="T113" s="2"/>
      <c r="U113" s="2"/>
      <c r="V113" s="2"/>
      <c r="W113" s="2"/>
    </row>
    <row r="114" spans="1:23" ht="10.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110" t="str">
        <f>D7</f>
        <v>XX shopping center</v>
      </c>
      <c r="S114" s="2"/>
      <c r="T114" s="2"/>
      <c r="U114" s="2"/>
      <c r="V114" s="2"/>
      <c r="W114" s="284" t="str">
        <f>D7</f>
        <v>XX shopping center</v>
      </c>
    </row>
    <row r="115" spans="1:23" x14ac:dyDescent="0.15"/>
    <row r="116" spans="1:23" x14ac:dyDescent="0.15"/>
    <row r="117" spans="1:23" x14ac:dyDescent="0.15"/>
    <row r="118" spans="1:23" x14ac:dyDescent="0.15"/>
    <row r="119" spans="1:23" x14ac:dyDescent="0.15"/>
    <row r="120" spans="1:23" x14ac:dyDescent="0.15"/>
    <row r="121" spans="1:23" x14ac:dyDescent="0.15"/>
    <row r="122" spans="1:23" x14ac:dyDescent="0.15"/>
    <row r="123" spans="1:23" x14ac:dyDescent="0.15"/>
  </sheetData>
  <sheetProtection password="B119" sheet="1" objects="1" scenarios="1" formatRows="0" insertRows="0"/>
  <mergeCells count="41">
    <mergeCell ref="S80:W100"/>
    <mergeCell ref="G57:I57"/>
    <mergeCell ref="G69:I69"/>
    <mergeCell ref="G90:I90"/>
    <mergeCell ref="G74:I74"/>
    <mergeCell ref="G61:I61"/>
    <mergeCell ref="G64:I64"/>
    <mergeCell ref="G65:I65"/>
    <mergeCell ref="G72:I72"/>
    <mergeCell ref="G73:I73"/>
    <mergeCell ref="G100:I101"/>
    <mergeCell ref="J65:K65"/>
    <mergeCell ref="F71:I71"/>
    <mergeCell ref="J74:K74"/>
    <mergeCell ref="G47:I47"/>
    <mergeCell ref="G50:I50"/>
    <mergeCell ref="G103:I103"/>
    <mergeCell ref="G104:I104"/>
    <mergeCell ref="F12:G12"/>
    <mergeCell ref="G60:I60"/>
    <mergeCell ref="G37:I37"/>
    <mergeCell ref="G44:I44"/>
    <mergeCell ref="G25:I26"/>
    <mergeCell ref="G29:I31"/>
    <mergeCell ref="G33:I35"/>
    <mergeCell ref="G24:I24"/>
    <mergeCell ref="E66:F66"/>
    <mergeCell ref="G110:I110"/>
    <mergeCell ref="G107:I107"/>
    <mergeCell ref="G87:I87"/>
    <mergeCell ref="G81:I81"/>
    <mergeCell ref="G84:I84"/>
    <mergeCell ref="G93:I94"/>
    <mergeCell ref="I2:J4"/>
    <mergeCell ref="L8:M8"/>
    <mergeCell ref="L11:M11"/>
    <mergeCell ref="D8:G8"/>
    <mergeCell ref="D11:G11"/>
    <mergeCell ref="D7:G7"/>
    <mergeCell ref="D9:G9"/>
    <mergeCell ref="D10:G10"/>
  </mergeCells>
  <phoneticPr fontId="2"/>
  <dataValidations count="1">
    <dataValidation type="list" allowBlank="1" showInputMessage="1" showErrorMessage="1" sqref="C80 C43 C24 C56 C99">
      <formula1>$P$19:$P$20</formula1>
    </dataValidation>
  </dataValidations>
  <pageMargins left="0.85" right="0.43" top="0.56000000000000005" bottom="0.55000000000000004" header="0.44" footer="0.3"/>
  <pageSetup paperSize="9" scale="52" fitToWidth="0" orientation="portrait" verticalDpi="300" r:id="rId1"/>
  <headerFooter alignWithMargins="0">
    <oddHeader>&amp;L&amp;F&amp;R&amp;A</oddHeader>
    <oddFooter>&amp;C&amp;P</oddFooter>
  </headerFooter>
  <colBreaks count="1" manualBreakCount="1">
    <brk id="13" min="1" max="108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3"/>
  <sheetViews>
    <sheetView showGridLines="0" zoomScale="85" zoomScaleNormal="85" zoomScaleSheetLayoutView="100" workbookViewId="0"/>
  </sheetViews>
  <sheetFormatPr defaultRowHeight="13.5" zeroHeight="1" x14ac:dyDescent="0.15"/>
  <cols>
    <col min="1" max="1" width="3.5" style="58" customWidth="1"/>
    <col min="2" max="2" width="2.625" style="58" customWidth="1"/>
    <col min="3" max="3" width="10.5" style="58" customWidth="1"/>
    <col min="4" max="4" width="6.875" style="58" customWidth="1"/>
    <col min="5" max="5" width="7.875" style="58" customWidth="1"/>
    <col min="6" max="6" width="7.5" style="58" customWidth="1"/>
    <col min="7" max="7" width="8" style="58" customWidth="1"/>
    <col min="8" max="8" width="11.5" style="58" customWidth="1"/>
    <col min="9" max="9" width="9.5" style="58" customWidth="1"/>
    <col min="10" max="10" width="9" style="58"/>
    <col min="11" max="11" width="9.125" style="58" bestFit="1" customWidth="1"/>
    <col min="12" max="12" width="9" style="58"/>
    <col min="13" max="13" width="9.125" style="58" bestFit="1" customWidth="1"/>
    <col min="14" max="14" width="9" style="58"/>
    <col min="15" max="15" width="10.125" style="59" customWidth="1"/>
    <col min="16" max="16" width="9" style="58"/>
    <col min="17" max="17" width="10.625" style="58" bestFit="1" customWidth="1"/>
    <col min="18" max="18" width="11" style="58" bestFit="1" customWidth="1"/>
    <col min="19" max="19" width="9" style="58"/>
    <col min="20" max="20" width="11.625" style="58" bestFit="1" customWidth="1"/>
    <col min="21" max="21" width="10.25" style="58" customWidth="1"/>
    <col min="22" max="22" width="9.125" style="58" bestFit="1" customWidth="1"/>
    <col min="23" max="23" width="9" style="58"/>
    <col min="24" max="24" width="10.625" style="58" bestFit="1" customWidth="1"/>
    <col min="25" max="16384" width="9" style="58"/>
  </cols>
  <sheetData>
    <row r="1" spans="1:24" ht="14.25" x14ac:dyDescent="0.1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2"/>
      <c r="P1" s="111"/>
      <c r="Q1" s="111"/>
      <c r="R1" s="111"/>
      <c r="S1" s="111"/>
      <c r="T1" s="111"/>
      <c r="U1" s="111"/>
      <c r="V1" s="111"/>
      <c r="W1" s="111"/>
      <c r="X1" s="111"/>
    </row>
    <row r="2" spans="1:24" ht="20.25" x14ac:dyDescent="0.15">
      <c r="A2" s="111"/>
      <c r="B2" s="113" t="s">
        <v>371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  <c r="P2" s="114"/>
      <c r="Q2" s="114"/>
      <c r="R2" s="114"/>
      <c r="S2" s="116"/>
      <c r="T2" s="111"/>
      <c r="U2" s="111"/>
      <c r="V2" s="111"/>
      <c r="W2" s="111"/>
      <c r="X2" s="117">
        <v>41779</v>
      </c>
    </row>
    <row r="3" spans="1:24" ht="14.25" thickBot="1" x14ac:dyDescent="0.2">
      <c r="A3" s="120"/>
      <c r="B3" s="121"/>
      <c r="C3" s="122"/>
      <c r="D3" s="121"/>
      <c r="E3" s="121"/>
      <c r="F3" s="121"/>
      <c r="G3" s="121"/>
      <c r="H3" s="121"/>
      <c r="I3" s="121"/>
      <c r="J3" s="121" t="s">
        <v>340</v>
      </c>
      <c r="K3" s="121"/>
      <c r="L3" s="121"/>
      <c r="M3" s="121"/>
      <c r="N3" s="121"/>
      <c r="O3" s="123"/>
      <c r="P3" s="121"/>
      <c r="Q3" s="121"/>
      <c r="R3" s="121"/>
      <c r="S3" s="124"/>
      <c r="T3" s="120"/>
      <c r="U3" s="120"/>
      <c r="V3" s="120"/>
      <c r="W3" s="120"/>
      <c r="X3" s="120"/>
    </row>
    <row r="4" spans="1:24" ht="15" thickTop="1" thickBot="1" x14ac:dyDescent="0.2">
      <c r="A4" s="120"/>
      <c r="B4" s="121"/>
      <c r="C4" s="121"/>
      <c r="D4" s="121"/>
      <c r="E4" s="125"/>
      <c r="F4" s="121" t="s">
        <v>336</v>
      </c>
      <c r="G4" s="121"/>
      <c r="H4" s="121"/>
      <c r="I4" s="121"/>
      <c r="J4" s="121" t="s">
        <v>236</v>
      </c>
      <c r="K4" s="121"/>
      <c r="L4" s="121"/>
      <c r="M4" s="121"/>
      <c r="N4" s="121"/>
      <c r="O4" s="123"/>
      <c r="P4" s="121"/>
      <c r="Q4" s="121"/>
      <c r="R4" s="121"/>
      <c r="S4" s="121"/>
      <c r="T4" s="120"/>
      <c r="U4" s="120"/>
      <c r="V4" s="120"/>
      <c r="W4" s="120"/>
      <c r="X4" s="120"/>
    </row>
    <row r="5" spans="1:24" ht="14.25" thickTop="1" x14ac:dyDescent="0.15">
      <c r="A5" s="120"/>
      <c r="B5" s="121"/>
      <c r="C5" s="121"/>
      <c r="D5" s="121"/>
      <c r="E5" s="126"/>
      <c r="F5" s="121" t="s">
        <v>341</v>
      </c>
      <c r="G5" s="121"/>
      <c r="H5" s="121"/>
      <c r="I5" s="121"/>
      <c r="J5" s="121" t="s">
        <v>344</v>
      </c>
      <c r="K5" s="121"/>
      <c r="L5" s="121"/>
      <c r="M5" s="121"/>
      <c r="N5" s="121"/>
      <c r="O5" s="123"/>
      <c r="P5" s="121"/>
      <c r="Q5" s="121"/>
      <c r="R5" s="121"/>
      <c r="S5" s="121"/>
      <c r="T5" s="120"/>
      <c r="U5" s="120"/>
      <c r="V5" s="120"/>
      <c r="W5" s="120"/>
      <c r="X5" s="120"/>
    </row>
    <row r="6" spans="1:24" x14ac:dyDescent="0.15">
      <c r="A6" s="120"/>
      <c r="B6" s="121"/>
      <c r="C6" s="121"/>
      <c r="D6" s="121"/>
      <c r="E6" s="127"/>
      <c r="F6" s="121" t="s">
        <v>337</v>
      </c>
      <c r="G6" s="121"/>
      <c r="H6" s="121"/>
      <c r="I6" s="121"/>
      <c r="J6" s="121"/>
      <c r="K6" s="121"/>
      <c r="L6" s="121"/>
      <c r="M6" s="121"/>
      <c r="N6" s="121"/>
      <c r="O6" s="123"/>
      <c r="P6" s="121"/>
      <c r="Q6" s="121"/>
      <c r="R6" s="121"/>
      <c r="S6" s="121"/>
      <c r="T6" s="120"/>
      <c r="U6" s="120"/>
      <c r="V6" s="120"/>
      <c r="W6" s="120"/>
      <c r="X6" s="120"/>
    </row>
    <row r="7" spans="1:24" x14ac:dyDescent="0.15">
      <c r="A7" s="120"/>
      <c r="B7" s="121"/>
      <c r="C7" s="121" t="s">
        <v>343</v>
      </c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3"/>
      <c r="P7" s="121"/>
      <c r="Q7" s="121"/>
      <c r="R7" s="121"/>
      <c r="S7" s="121"/>
      <c r="T7" s="120"/>
      <c r="U7" s="120"/>
      <c r="V7" s="120"/>
      <c r="W7" s="120"/>
      <c r="X7" s="120"/>
    </row>
    <row r="8" spans="1:24" ht="14.25" thickBot="1" x14ac:dyDescent="0.2">
      <c r="A8" s="12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3"/>
      <c r="P8" s="121"/>
      <c r="Q8" s="121"/>
      <c r="R8" s="121"/>
      <c r="S8" s="121"/>
      <c r="T8" s="120"/>
      <c r="U8" s="120"/>
      <c r="V8" s="120"/>
      <c r="W8" s="120"/>
      <c r="X8" s="120"/>
    </row>
    <row r="9" spans="1:24" ht="15.75" thickTop="1" thickBot="1" x14ac:dyDescent="0.2">
      <c r="A9" s="120"/>
      <c r="B9" s="114" t="s">
        <v>40</v>
      </c>
      <c r="C9" s="121" t="s">
        <v>237</v>
      </c>
      <c r="D9" s="121"/>
      <c r="E9" s="128">
        <v>100</v>
      </c>
      <c r="F9" s="121" t="s">
        <v>298</v>
      </c>
      <c r="G9" s="121"/>
      <c r="H9" s="121"/>
      <c r="I9" s="121"/>
      <c r="J9" s="121"/>
      <c r="K9" s="121"/>
      <c r="L9" s="121"/>
      <c r="M9" s="121"/>
      <c r="N9" s="121"/>
      <c r="O9" s="123"/>
      <c r="P9" s="121"/>
      <c r="Q9" s="121"/>
      <c r="R9" s="121"/>
      <c r="S9" s="121"/>
      <c r="T9" s="120"/>
      <c r="U9" s="120"/>
      <c r="V9" s="120"/>
      <c r="W9" s="120"/>
      <c r="X9" s="120"/>
    </row>
    <row r="10" spans="1:24" ht="15.75" thickTop="1" thickBot="1" x14ac:dyDescent="0.2">
      <c r="A10" s="120"/>
      <c r="B10" s="121"/>
      <c r="C10" s="114" t="s">
        <v>238</v>
      </c>
      <c r="D10" s="121"/>
      <c r="E10" s="128">
        <v>2000</v>
      </c>
      <c r="F10" s="121" t="s">
        <v>299</v>
      </c>
      <c r="G10" s="121"/>
      <c r="H10" s="121"/>
      <c r="I10" s="121"/>
      <c r="J10" s="121"/>
      <c r="K10" s="121"/>
      <c r="L10" s="121"/>
      <c r="M10" s="121"/>
      <c r="N10" s="121"/>
      <c r="O10" s="123"/>
      <c r="P10" s="121"/>
      <c r="Q10" s="121"/>
      <c r="R10" s="121"/>
      <c r="S10" s="121"/>
      <c r="T10" s="120"/>
      <c r="U10" s="120"/>
      <c r="V10" s="120"/>
      <c r="W10" s="120"/>
      <c r="X10" s="120"/>
    </row>
    <row r="11" spans="1:24" ht="15.75" thickTop="1" thickBot="1" x14ac:dyDescent="0.2">
      <c r="A11" s="120"/>
      <c r="B11" s="114" t="s">
        <v>41</v>
      </c>
      <c r="C11" s="114" t="s">
        <v>69</v>
      </c>
      <c r="D11" s="121"/>
      <c r="E11" s="128">
        <v>30000</v>
      </c>
      <c r="F11" s="121" t="s">
        <v>427</v>
      </c>
      <c r="G11" s="121"/>
      <c r="H11" s="121"/>
      <c r="I11" s="121"/>
      <c r="J11" s="121"/>
      <c r="K11" s="121"/>
      <c r="L11" s="121"/>
      <c r="M11" s="121"/>
      <c r="N11" s="121"/>
      <c r="O11" s="123"/>
      <c r="P11" s="121"/>
      <c r="Q11" s="121"/>
      <c r="R11" s="121"/>
      <c r="S11" s="121"/>
      <c r="T11" s="120"/>
      <c r="U11" s="120"/>
      <c r="V11" s="120"/>
      <c r="W11" s="120"/>
      <c r="X11" s="120"/>
    </row>
    <row r="12" spans="1:24" ht="15.75" thickTop="1" thickBot="1" x14ac:dyDescent="0.2">
      <c r="A12" s="120"/>
      <c r="B12" s="114" t="s">
        <v>42</v>
      </c>
      <c r="C12" s="114" t="s">
        <v>300</v>
      </c>
      <c r="D12" s="121"/>
      <c r="E12" s="128">
        <v>320</v>
      </c>
      <c r="F12" s="121" t="s">
        <v>301</v>
      </c>
      <c r="G12" s="121"/>
      <c r="H12" s="121"/>
      <c r="I12" s="121"/>
      <c r="J12" s="121"/>
      <c r="K12" s="121"/>
      <c r="L12" s="121"/>
      <c r="M12" s="121"/>
      <c r="N12" s="121"/>
      <c r="O12" s="123"/>
      <c r="P12" s="121"/>
      <c r="Q12" s="121"/>
      <c r="R12" s="121"/>
      <c r="S12" s="121"/>
      <c r="T12" s="120"/>
      <c r="U12" s="120"/>
      <c r="V12" s="120"/>
      <c r="W12" s="120"/>
      <c r="X12" s="120"/>
    </row>
    <row r="13" spans="1:24" ht="30" thickTop="1" thickBot="1" x14ac:dyDescent="0.2">
      <c r="A13" s="120"/>
      <c r="B13" s="119" t="s">
        <v>43</v>
      </c>
      <c r="C13" s="118" t="s">
        <v>240</v>
      </c>
      <c r="D13" s="129" t="s">
        <v>302</v>
      </c>
      <c r="E13" s="128">
        <v>70</v>
      </c>
      <c r="F13" s="121" t="s">
        <v>185</v>
      </c>
      <c r="G13" s="129" t="s">
        <v>303</v>
      </c>
      <c r="H13" s="130">
        <f>100-E13</f>
        <v>30</v>
      </c>
      <c r="I13" s="121" t="s">
        <v>185</v>
      </c>
      <c r="J13" s="121"/>
      <c r="K13" s="121"/>
      <c r="L13" s="121"/>
      <c r="M13" s="121"/>
      <c r="N13" s="121"/>
      <c r="O13" s="123"/>
      <c r="P13" s="121"/>
      <c r="Q13" s="121"/>
      <c r="R13" s="121"/>
      <c r="S13" s="121"/>
      <c r="T13" s="120"/>
      <c r="U13" s="120"/>
      <c r="V13" s="120"/>
      <c r="W13" s="120"/>
      <c r="X13" s="120"/>
    </row>
    <row r="14" spans="1:24" ht="30" thickTop="1" thickBot="1" x14ac:dyDescent="0.2">
      <c r="A14" s="120"/>
      <c r="B14" s="114"/>
      <c r="C14" s="118" t="s">
        <v>296</v>
      </c>
      <c r="D14" s="129" t="s">
        <v>302</v>
      </c>
      <c r="E14" s="131">
        <f>$E$9*E13/100</f>
        <v>70</v>
      </c>
      <c r="F14" s="121" t="s">
        <v>295</v>
      </c>
      <c r="G14" s="129" t="s">
        <v>303</v>
      </c>
      <c r="H14" s="127">
        <f>$E$9*H13/100</f>
        <v>30</v>
      </c>
      <c r="I14" s="121" t="s">
        <v>295</v>
      </c>
      <c r="J14" s="121"/>
      <c r="K14" s="121"/>
      <c r="L14" s="121"/>
      <c r="M14" s="121"/>
      <c r="N14" s="121"/>
      <c r="O14" s="123"/>
      <c r="P14" s="121"/>
      <c r="Q14" s="121"/>
      <c r="R14" s="121"/>
      <c r="S14" s="121"/>
      <c r="T14" s="120"/>
      <c r="U14" s="120"/>
      <c r="V14" s="120"/>
      <c r="W14" s="120"/>
      <c r="X14" s="120"/>
    </row>
    <row r="15" spans="1:24" ht="30" thickTop="1" thickBot="1" x14ac:dyDescent="0.2">
      <c r="A15" s="120"/>
      <c r="B15" s="114"/>
      <c r="C15" s="118" t="s">
        <v>239</v>
      </c>
      <c r="D15" s="129" t="s">
        <v>304</v>
      </c>
      <c r="E15" s="128">
        <v>70</v>
      </c>
      <c r="F15" s="121" t="s">
        <v>185</v>
      </c>
      <c r="G15" s="129" t="s">
        <v>303</v>
      </c>
      <c r="H15" s="130">
        <f>100-E15</f>
        <v>30</v>
      </c>
      <c r="I15" s="121" t="s">
        <v>185</v>
      </c>
      <c r="J15" s="121"/>
      <c r="K15" s="121"/>
      <c r="L15" s="121"/>
      <c r="M15" s="121"/>
      <c r="N15" s="121"/>
      <c r="O15" s="123"/>
      <c r="P15" s="121"/>
      <c r="Q15" s="121"/>
      <c r="R15" s="121"/>
      <c r="S15" s="121"/>
      <c r="T15" s="120"/>
      <c r="U15" s="120"/>
      <c r="V15" s="120"/>
      <c r="W15" s="120"/>
      <c r="X15" s="120"/>
    </row>
    <row r="16" spans="1:24" ht="15" thickTop="1" x14ac:dyDescent="0.15">
      <c r="A16" s="120"/>
      <c r="B16" s="114"/>
      <c r="C16" s="118" t="s">
        <v>297</v>
      </c>
      <c r="D16" s="129" t="s">
        <v>302</v>
      </c>
      <c r="E16" s="131">
        <f>$E$10*E15/100</f>
        <v>1400</v>
      </c>
      <c r="F16" s="121" t="s">
        <v>295</v>
      </c>
      <c r="G16" s="129" t="s">
        <v>303</v>
      </c>
      <c r="H16" s="127">
        <f>$E$10*H15/100</f>
        <v>600</v>
      </c>
      <c r="I16" s="121" t="s">
        <v>295</v>
      </c>
      <c r="J16" s="121"/>
      <c r="K16" s="121"/>
      <c r="L16" s="121"/>
      <c r="M16" s="121"/>
      <c r="N16" s="121"/>
      <c r="O16" s="123"/>
      <c r="P16" s="121"/>
      <c r="Q16" s="121"/>
      <c r="R16" s="121"/>
      <c r="S16" s="121"/>
      <c r="T16" s="120"/>
      <c r="U16" s="120"/>
      <c r="V16" s="120"/>
      <c r="W16" s="120"/>
      <c r="X16" s="120"/>
    </row>
    <row r="17" spans="1:24" x14ac:dyDescent="0.15">
      <c r="A17" s="12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3"/>
      <c r="P17" s="121"/>
      <c r="Q17" s="121"/>
      <c r="R17" s="121"/>
      <c r="S17" s="121"/>
      <c r="T17" s="120"/>
      <c r="U17" s="120"/>
      <c r="V17" s="120"/>
      <c r="W17" s="120"/>
      <c r="X17" s="120"/>
    </row>
    <row r="18" spans="1:24" ht="14.25" x14ac:dyDescent="0.15">
      <c r="A18" s="120"/>
      <c r="B18" s="114" t="s">
        <v>44</v>
      </c>
      <c r="C18" s="114" t="s">
        <v>241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3"/>
      <c r="P18" s="121"/>
      <c r="Q18" s="121"/>
      <c r="R18" s="121"/>
      <c r="S18" s="121"/>
      <c r="T18" s="120"/>
      <c r="U18" s="120"/>
      <c r="V18" s="120"/>
      <c r="W18" s="120"/>
      <c r="X18" s="120"/>
    </row>
    <row r="19" spans="1:24" ht="14.25" x14ac:dyDescent="0.15">
      <c r="A19" s="120"/>
      <c r="B19" s="121"/>
      <c r="C19" s="114" t="s">
        <v>242</v>
      </c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3"/>
      <c r="P19" s="121"/>
      <c r="Q19" s="121"/>
      <c r="R19" s="121"/>
      <c r="S19" s="121"/>
      <c r="T19" s="120"/>
      <c r="U19" s="120"/>
      <c r="V19" s="120"/>
      <c r="W19" s="120"/>
      <c r="X19" s="120"/>
    </row>
    <row r="20" spans="1:24" ht="29.25" customHeight="1" thickBot="1" x14ac:dyDescent="0.2">
      <c r="A20" s="120"/>
      <c r="B20" s="121"/>
      <c r="C20" s="381" t="s">
        <v>251</v>
      </c>
      <c r="D20" s="382"/>
      <c r="E20" s="383"/>
      <c r="F20" s="132"/>
      <c r="G20" s="384" t="s">
        <v>428</v>
      </c>
      <c r="H20" s="385"/>
      <c r="I20" s="133" t="s">
        <v>252</v>
      </c>
      <c r="J20" s="121"/>
      <c r="K20" s="121" t="s">
        <v>253</v>
      </c>
      <c r="L20" s="121"/>
      <c r="M20" s="121"/>
      <c r="N20" s="121"/>
      <c r="O20" s="121"/>
      <c r="P20" s="121"/>
      <c r="Q20" s="123"/>
      <c r="R20" s="121"/>
      <c r="S20" s="121"/>
      <c r="T20" s="121"/>
      <c r="U20" s="121"/>
      <c r="V20" s="120"/>
      <c r="W20" s="120"/>
      <c r="X20" s="120"/>
    </row>
    <row r="21" spans="1:24" ht="15" thickTop="1" thickBot="1" x14ac:dyDescent="0.2">
      <c r="A21" s="120"/>
      <c r="B21" s="121"/>
      <c r="C21" s="122"/>
      <c r="D21" s="129" t="s">
        <v>243</v>
      </c>
      <c r="E21" s="134">
        <v>8</v>
      </c>
      <c r="F21" s="121" t="s">
        <v>260</v>
      </c>
      <c r="G21" s="126">
        <v>4.7E-2</v>
      </c>
      <c r="H21" s="135" t="s">
        <v>254</v>
      </c>
      <c r="I21" s="136">
        <v>12</v>
      </c>
      <c r="J21" s="137" t="s">
        <v>305</v>
      </c>
      <c r="K21" s="127">
        <f>E$14</f>
        <v>70</v>
      </c>
      <c r="L21" s="121" t="s">
        <v>306</v>
      </c>
      <c r="M21" s="138">
        <f>E21*G21*I21*K21</f>
        <v>315.84000000000003</v>
      </c>
      <c r="N21" s="121" t="s">
        <v>250</v>
      </c>
      <c r="O21" s="121"/>
      <c r="P21" s="121"/>
      <c r="Q21" s="123"/>
      <c r="R21" s="121"/>
      <c r="S21" s="139" t="s">
        <v>267</v>
      </c>
      <c r="T21" s="140">
        <f t="shared" ref="T21:T26" si="0">M21*O$28</f>
        <v>101068.80000000002</v>
      </c>
      <c r="U21" s="121"/>
      <c r="V21" s="120"/>
      <c r="W21" s="120"/>
      <c r="X21" s="120"/>
    </row>
    <row r="22" spans="1:24" ht="15" thickTop="1" thickBot="1" x14ac:dyDescent="0.2">
      <c r="A22" s="120"/>
      <c r="B22" s="121"/>
      <c r="C22" s="122"/>
      <c r="D22" s="129" t="s">
        <v>244</v>
      </c>
      <c r="E22" s="134">
        <v>4</v>
      </c>
      <c r="F22" s="121" t="s">
        <v>260</v>
      </c>
      <c r="G22" s="126">
        <v>0.32</v>
      </c>
      <c r="H22" s="135" t="s">
        <v>254</v>
      </c>
      <c r="I22" s="136">
        <v>12</v>
      </c>
      <c r="J22" s="137" t="s">
        <v>307</v>
      </c>
      <c r="K22" s="127">
        <f>E$14</f>
        <v>70</v>
      </c>
      <c r="L22" s="121" t="s">
        <v>306</v>
      </c>
      <c r="M22" s="138">
        <f>E22*G22*I22*K22</f>
        <v>1075.2</v>
      </c>
      <c r="N22" s="121" t="s">
        <v>250</v>
      </c>
      <c r="O22" s="121"/>
      <c r="P22" s="121"/>
      <c r="Q22" s="123"/>
      <c r="R22" s="121"/>
      <c r="S22" s="139" t="s">
        <v>267</v>
      </c>
      <c r="T22" s="140">
        <f t="shared" si="0"/>
        <v>344064</v>
      </c>
      <c r="U22" s="121"/>
      <c r="V22" s="120"/>
      <c r="W22" s="120"/>
      <c r="X22" s="120"/>
    </row>
    <row r="23" spans="1:24" ht="15" thickTop="1" thickBot="1" x14ac:dyDescent="0.2">
      <c r="A23" s="120"/>
      <c r="B23" s="121"/>
      <c r="C23" s="122"/>
      <c r="D23" s="129" t="s">
        <v>245</v>
      </c>
      <c r="E23" s="134">
        <v>2</v>
      </c>
      <c r="F23" s="121" t="s">
        <v>259</v>
      </c>
      <c r="G23" s="126">
        <f>G21+G22</f>
        <v>0.36699999999999999</v>
      </c>
      <c r="H23" s="135" t="s">
        <v>254</v>
      </c>
      <c r="I23" s="136">
        <v>12</v>
      </c>
      <c r="J23" s="137" t="s">
        <v>307</v>
      </c>
      <c r="K23" s="127">
        <f>E$14</f>
        <v>70</v>
      </c>
      <c r="L23" s="121" t="s">
        <v>306</v>
      </c>
      <c r="M23" s="138">
        <f>E23*G23*I23*K23</f>
        <v>616.55999999999995</v>
      </c>
      <c r="N23" s="121" t="s">
        <v>250</v>
      </c>
      <c r="O23" s="121"/>
      <c r="P23" s="121"/>
      <c r="Q23" s="123"/>
      <c r="R23" s="121"/>
      <c r="S23" s="141" t="s">
        <v>246</v>
      </c>
      <c r="T23" s="142">
        <f t="shared" si="0"/>
        <v>197299.19999999998</v>
      </c>
      <c r="U23" s="121"/>
      <c r="V23" s="120"/>
      <c r="W23" s="120"/>
      <c r="X23" s="120"/>
    </row>
    <row r="24" spans="1:24" ht="15" thickTop="1" thickBot="1" x14ac:dyDescent="0.2">
      <c r="A24" s="120"/>
      <c r="B24" s="121"/>
      <c r="C24" s="122"/>
      <c r="D24" s="129" t="s">
        <v>247</v>
      </c>
      <c r="E24" s="134">
        <v>8</v>
      </c>
      <c r="F24" s="121" t="s">
        <v>260</v>
      </c>
      <c r="G24" s="126">
        <v>0.32600000000000001</v>
      </c>
      <c r="H24" s="135" t="s">
        <v>254</v>
      </c>
      <c r="I24" s="136">
        <v>12</v>
      </c>
      <c r="J24" s="137" t="s">
        <v>305</v>
      </c>
      <c r="K24" s="127">
        <f>H$14</f>
        <v>30</v>
      </c>
      <c r="L24" s="121" t="s">
        <v>306</v>
      </c>
      <c r="M24" s="138">
        <f>E24*G24*I24*K24</f>
        <v>938.88</v>
      </c>
      <c r="N24" s="121" t="s">
        <v>250</v>
      </c>
      <c r="O24" s="121"/>
      <c r="P24" s="121"/>
      <c r="Q24" s="123"/>
      <c r="R24" s="121"/>
      <c r="S24" s="139" t="s">
        <v>267</v>
      </c>
      <c r="T24" s="140">
        <f t="shared" si="0"/>
        <v>300441.59999999998</v>
      </c>
      <c r="U24" s="121"/>
      <c r="V24" s="120"/>
      <c r="W24" s="120"/>
      <c r="X24" s="120"/>
    </row>
    <row r="25" spans="1:24" ht="15" thickTop="1" thickBot="1" x14ac:dyDescent="0.2">
      <c r="A25" s="120"/>
      <c r="B25" s="121"/>
      <c r="C25" s="122"/>
      <c r="D25" s="129" t="s">
        <v>248</v>
      </c>
      <c r="E25" s="134">
        <v>2</v>
      </c>
      <c r="F25" s="121" t="s">
        <v>260</v>
      </c>
      <c r="G25" s="126">
        <f>G24</f>
        <v>0.32600000000000001</v>
      </c>
      <c r="H25" s="135" t="s">
        <v>254</v>
      </c>
      <c r="I25" s="136">
        <v>12</v>
      </c>
      <c r="J25" s="137" t="s">
        <v>305</v>
      </c>
      <c r="K25" s="127">
        <f>H$14</f>
        <v>30</v>
      </c>
      <c r="L25" s="121" t="s">
        <v>306</v>
      </c>
      <c r="M25" s="138">
        <f>E25*G25*I25*K25</f>
        <v>234.72</v>
      </c>
      <c r="N25" s="121" t="s">
        <v>250</v>
      </c>
      <c r="O25" s="120"/>
      <c r="P25" s="121"/>
      <c r="Q25" s="123"/>
      <c r="R25" s="121"/>
      <c r="S25" s="141" t="s">
        <v>246</v>
      </c>
      <c r="T25" s="142">
        <f t="shared" si="0"/>
        <v>75110.399999999994</v>
      </c>
      <c r="U25" s="121"/>
      <c r="V25" s="120"/>
      <c r="W25" s="120"/>
      <c r="X25" s="120"/>
    </row>
    <row r="26" spans="1:24" ht="15.75" thickTop="1" thickBot="1" x14ac:dyDescent="0.2">
      <c r="A26" s="120"/>
      <c r="B26" s="121"/>
      <c r="C26" s="122"/>
      <c r="D26" s="129" t="s">
        <v>434</v>
      </c>
      <c r="E26" s="134">
        <v>2.5</v>
      </c>
      <c r="F26" s="121" t="s">
        <v>259</v>
      </c>
      <c r="G26" s="126">
        <v>3</v>
      </c>
      <c r="H26" s="135" t="s">
        <v>255</v>
      </c>
      <c r="I26" s="143"/>
      <c r="J26" s="121"/>
      <c r="K26" s="127">
        <f>$E9</f>
        <v>100</v>
      </c>
      <c r="L26" s="121" t="s">
        <v>306</v>
      </c>
      <c r="M26" s="138">
        <f>E26*G26*K26</f>
        <v>750</v>
      </c>
      <c r="N26" s="121" t="s">
        <v>257</v>
      </c>
      <c r="O26" s="121"/>
      <c r="P26" s="121"/>
      <c r="Q26" s="123"/>
      <c r="R26" s="121"/>
      <c r="S26" s="141" t="s">
        <v>246</v>
      </c>
      <c r="T26" s="142">
        <f t="shared" si="0"/>
        <v>240000</v>
      </c>
      <c r="U26" s="121"/>
      <c r="V26" s="120"/>
      <c r="W26" s="120"/>
      <c r="X26" s="120"/>
    </row>
    <row r="27" spans="1:24" ht="14.25" thickTop="1" x14ac:dyDescent="0.15">
      <c r="A27" s="120"/>
      <c r="B27" s="121"/>
      <c r="C27" s="121"/>
      <c r="D27" s="144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 t="s">
        <v>258</v>
      </c>
      <c r="P27" s="121"/>
      <c r="Q27" s="123"/>
      <c r="R27" s="121"/>
      <c r="S27" s="121"/>
      <c r="T27" s="121"/>
      <c r="U27" s="121"/>
      <c r="V27" s="120"/>
      <c r="W27" s="120"/>
      <c r="X27" s="120"/>
    </row>
    <row r="28" spans="1:24" ht="15" customHeight="1" x14ac:dyDescent="0.15">
      <c r="A28" s="120"/>
      <c r="B28" s="121"/>
      <c r="C28" s="121"/>
      <c r="D28" s="145" t="s">
        <v>308</v>
      </c>
      <c r="E28" s="122"/>
      <c r="F28" s="121"/>
      <c r="G28" s="121"/>
      <c r="H28" s="121"/>
      <c r="I28" s="121"/>
      <c r="J28" s="121"/>
      <c r="K28" s="121"/>
      <c r="L28" s="129" t="s">
        <v>309</v>
      </c>
      <c r="M28" s="138">
        <f>SUM(M21:M26)</f>
        <v>3931.2</v>
      </c>
      <c r="N28" s="121" t="s">
        <v>256</v>
      </c>
      <c r="O28" s="127">
        <f>$E$12</f>
        <v>320</v>
      </c>
      <c r="P28" s="121" t="s">
        <v>310</v>
      </c>
      <c r="Q28" s="146">
        <f>M28*O28</f>
        <v>1257984</v>
      </c>
      <c r="R28" s="121" t="s">
        <v>311</v>
      </c>
      <c r="S28" s="121" t="s">
        <v>309</v>
      </c>
      <c r="T28" s="147">
        <f>SUM(T21:T27)</f>
        <v>1257984</v>
      </c>
      <c r="U28" s="121" t="s">
        <v>312</v>
      </c>
      <c r="V28" s="148">
        <f>T28/E9/E12</f>
        <v>39.311999999999998</v>
      </c>
      <c r="W28" s="120" t="s">
        <v>313</v>
      </c>
      <c r="X28" s="120"/>
    </row>
    <row r="29" spans="1:24" ht="14.25" x14ac:dyDescent="0.15">
      <c r="A29" s="12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9" t="s">
        <v>33</v>
      </c>
      <c r="M29" s="147">
        <f>M28/$E$9</f>
        <v>39.311999999999998</v>
      </c>
      <c r="N29" s="121" t="s">
        <v>426</v>
      </c>
      <c r="O29" s="121"/>
      <c r="P29" s="129" t="s">
        <v>33</v>
      </c>
      <c r="Q29" s="123">
        <f>Q28/$E$11</f>
        <v>41.9328</v>
      </c>
      <c r="R29" s="121" t="s">
        <v>429</v>
      </c>
      <c r="S29" s="121"/>
      <c r="T29" s="121"/>
      <c r="U29" s="121"/>
      <c r="V29" s="120"/>
      <c r="W29" s="120"/>
      <c r="X29" s="120"/>
    </row>
    <row r="30" spans="1:24" x14ac:dyDescent="0.15">
      <c r="A30" s="120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9"/>
      <c r="M30" s="147"/>
      <c r="N30" s="121"/>
      <c r="O30" s="121"/>
      <c r="P30" s="129"/>
      <c r="Q30" s="123"/>
      <c r="R30" s="121"/>
      <c r="S30" s="121"/>
      <c r="T30" s="121"/>
      <c r="U30" s="121"/>
      <c r="V30" s="120"/>
      <c r="W30" s="120"/>
      <c r="X30" s="120"/>
    </row>
    <row r="31" spans="1:24" ht="14.25" x14ac:dyDescent="0.15">
      <c r="A31" s="120"/>
      <c r="B31" s="121"/>
      <c r="C31" s="114" t="s">
        <v>261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3"/>
      <c r="R31" s="121"/>
      <c r="S31" s="121"/>
      <c r="T31" s="121"/>
      <c r="U31" s="121"/>
      <c r="V31" s="120"/>
      <c r="W31" s="120"/>
      <c r="X31" s="120"/>
    </row>
    <row r="32" spans="1:24" ht="28.5" customHeight="1" thickBot="1" x14ac:dyDescent="0.2">
      <c r="A32" s="120"/>
      <c r="B32" s="121"/>
      <c r="C32" s="381" t="s">
        <v>268</v>
      </c>
      <c r="D32" s="382"/>
      <c r="E32" s="383"/>
      <c r="F32" s="132"/>
      <c r="G32" s="384" t="s">
        <v>428</v>
      </c>
      <c r="H32" s="385"/>
      <c r="I32" s="133" t="s">
        <v>252</v>
      </c>
      <c r="J32" s="121"/>
      <c r="K32" s="121" t="s">
        <v>253</v>
      </c>
      <c r="L32" s="121"/>
      <c r="M32" s="121"/>
      <c r="N32" s="121"/>
      <c r="O32" s="121"/>
      <c r="P32" s="121"/>
      <c r="Q32" s="123"/>
      <c r="R32" s="121"/>
      <c r="S32" s="121"/>
      <c r="T32" s="121"/>
      <c r="U32" s="121"/>
      <c r="V32" s="120"/>
      <c r="W32" s="120"/>
      <c r="X32" s="120"/>
    </row>
    <row r="33" spans="1:24" ht="15" thickTop="1" thickBot="1" x14ac:dyDescent="0.2">
      <c r="A33" s="120"/>
      <c r="B33" s="121"/>
      <c r="C33" s="122"/>
      <c r="D33" s="129" t="s">
        <v>243</v>
      </c>
      <c r="E33" s="134">
        <v>8</v>
      </c>
      <c r="F33" s="121" t="s">
        <v>260</v>
      </c>
      <c r="G33" s="126">
        <v>4.7E-2</v>
      </c>
      <c r="H33" s="135" t="s">
        <v>254</v>
      </c>
      <c r="I33" s="136">
        <v>2</v>
      </c>
      <c r="J33" s="137" t="s">
        <v>315</v>
      </c>
      <c r="K33" s="131">
        <f>E$16</f>
        <v>1400</v>
      </c>
      <c r="L33" s="121" t="s">
        <v>306</v>
      </c>
      <c r="M33" s="138">
        <f>E33*G33*I33*K33</f>
        <v>1052.8</v>
      </c>
      <c r="N33" s="121" t="s">
        <v>250</v>
      </c>
      <c r="O33" s="121"/>
      <c r="P33" s="121"/>
      <c r="Q33" s="123"/>
      <c r="R33" s="121"/>
      <c r="S33" s="139" t="s">
        <v>267</v>
      </c>
      <c r="T33" s="140">
        <f>M33*O$28</f>
        <v>336896</v>
      </c>
      <c r="U33" s="121"/>
      <c r="V33" s="120"/>
      <c r="W33" s="120"/>
      <c r="X33" s="120"/>
    </row>
    <row r="34" spans="1:24" ht="15" thickTop="1" thickBot="1" x14ac:dyDescent="0.2">
      <c r="A34" s="120"/>
      <c r="B34" s="121"/>
      <c r="C34" s="122"/>
      <c r="D34" s="129" t="s">
        <v>244</v>
      </c>
      <c r="E34" s="134">
        <v>4</v>
      </c>
      <c r="F34" s="121" t="s">
        <v>260</v>
      </c>
      <c r="G34" s="126">
        <v>0.32</v>
      </c>
      <c r="H34" s="135" t="s">
        <v>254</v>
      </c>
      <c r="I34" s="136">
        <v>2</v>
      </c>
      <c r="J34" s="137" t="s">
        <v>315</v>
      </c>
      <c r="K34" s="131">
        <f>E$16</f>
        <v>1400</v>
      </c>
      <c r="L34" s="121" t="s">
        <v>316</v>
      </c>
      <c r="M34" s="138">
        <f>E34*G34*I34*K34</f>
        <v>3584</v>
      </c>
      <c r="N34" s="121" t="s">
        <v>250</v>
      </c>
      <c r="O34" s="121"/>
      <c r="P34" s="121"/>
      <c r="Q34" s="123"/>
      <c r="R34" s="121"/>
      <c r="S34" s="139" t="s">
        <v>267</v>
      </c>
      <c r="T34" s="140">
        <f>M34*O$28</f>
        <v>1146880</v>
      </c>
      <c r="U34" s="121"/>
      <c r="V34" s="120"/>
      <c r="W34" s="120"/>
      <c r="X34" s="120"/>
    </row>
    <row r="35" spans="1:24" ht="15" thickTop="1" thickBot="1" x14ac:dyDescent="0.2">
      <c r="A35" s="120"/>
      <c r="B35" s="121"/>
      <c r="C35" s="122"/>
      <c r="D35" s="129" t="s">
        <v>245</v>
      </c>
      <c r="E35" s="134">
        <v>2</v>
      </c>
      <c r="F35" s="121" t="s">
        <v>259</v>
      </c>
      <c r="G35" s="126">
        <f>G33+G34</f>
        <v>0.36699999999999999</v>
      </c>
      <c r="H35" s="135" t="s">
        <v>254</v>
      </c>
      <c r="I35" s="136">
        <v>2</v>
      </c>
      <c r="J35" s="137" t="s">
        <v>305</v>
      </c>
      <c r="K35" s="131">
        <f>E$16</f>
        <v>1400</v>
      </c>
      <c r="L35" s="121" t="s">
        <v>316</v>
      </c>
      <c r="M35" s="138">
        <f>E35*G35*I35*K35</f>
        <v>2055.1999999999998</v>
      </c>
      <c r="N35" s="121" t="s">
        <v>250</v>
      </c>
      <c r="O35" s="121"/>
      <c r="P35" s="121"/>
      <c r="Q35" s="123"/>
      <c r="R35" s="121"/>
      <c r="S35" s="141" t="s">
        <v>246</v>
      </c>
      <c r="T35" s="142">
        <f>M35*O$28</f>
        <v>657664</v>
      </c>
      <c r="U35" s="121"/>
      <c r="V35" s="120"/>
      <c r="W35" s="120"/>
      <c r="X35" s="120"/>
    </row>
    <row r="36" spans="1:24" ht="15" thickTop="1" thickBot="1" x14ac:dyDescent="0.2">
      <c r="A36" s="120"/>
      <c r="B36" s="121"/>
      <c r="C36" s="122"/>
      <c r="D36" s="129" t="s">
        <v>247</v>
      </c>
      <c r="E36" s="134">
        <v>8</v>
      </c>
      <c r="F36" s="121" t="s">
        <v>260</v>
      </c>
      <c r="G36" s="126">
        <v>0.32600000000000001</v>
      </c>
      <c r="H36" s="135" t="s">
        <v>254</v>
      </c>
      <c r="I36" s="136">
        <v>2</v>
      </c>
      <c r="J36" s="137" t="s">
        <v>305</v>
      </c>
      <c r="K36" s="131">
        <f>H$16</f>
        <v>600</v>
      </c>
      <c r="L36" s="121" t="s">
        <v>306</v>
      </c>
      <c r="M36" s="138">
        <f>E36*G36*I36*K36</f>
        <v>3129.6</v>
      </c>
      <c r="N36" s="121" t="s">
        <v>250</v>
      </c>
      <c r="O36" s="121"/>
      <c r="P36" s="121"/>
      <c r="Q36" s="123"/>
      <c r="R36" s="121"/>
      <c r="S36" s="139" t="s">
        <v>267</v>
      </c>
      <c r="T36" s="140">
        <f>M36*O$28</f>
        <v>1001472</v>
      </c>
      <c r="U36" s="121"/>
      <c r="V36" s="120"/>
      <c r="W36" s="120"/>
      <c r="X36" s="120"/>
    </row>
    <row r="37" spans="1:24" ht="15" thickTop="1" thickBot="1" x14ac:dyDescent="0.2">
      <c r="A37" s="120"/>
      <c r="B37" s="121"/>
      <c r="C37" s="122"/>
      <c r="D37" s="129" t="s">
        <v>248</v>
      </c>
      <c r="E37" s="134">
        <v>2</v>
      </c>
      <c r="F37" s="121" t="s">
        <v>260</v>
      </c>
      <c r="G37" s="126">
        <f>G36</f>
        <v>0.32600000000000001</v>
      </c>
      <c r="H37" s="135" t="s">
        <v>254</v>
      </c>
      <c r="I37" s="136">
        <v>2</v>
      </c>
      <c r="J37" s="137" t="s">
        <v>305</v>
      </c>
      <c r="K37" s="131">
        <f>H$16</f>
        <v>600</v>
      </c>
      <c r="L37" s="121" t="s">
        <v>306</v>
      </c>
      <c r="M37" s="138">
        <f>E37*G37*I37*K37</f>
        <v>782.4</v>
      </c>
      <c r="N37" s="121" t="s">
        <v>250</v>
      </c>
      <c r="O37" s="120"/>
      <c r="P37" s="121"/>
      <c r="Q37" s="123"/>
      <c r="R37" s="121"/>
      <c r="S37" s="141" t="s">
        <v>246</v>
      </c>
      <c r="T37" s="142">
        <f>M37*O$28</f>
        <v>250368</v>
      </c>
      <c r="U37" s="121"/>
      <c r="V37" s="120"/>
      <c r="W37" s="120"/>
      <c r="X37" s="120"/>
    </row>
    <row r="38" spans="1:24" ht="14.25" thickTop="1" x14ac:dyDescent="0.15">
      <c r="A38" s="120"/>
      <c r="B38" s="121"/>
      <c r="C38" s="121"/>
      <c r="D38" s="144"/>
      <c r="E38" s="121"/>
      <c r="F38" s="121"/>
      <c r="G38" s="121"/>
      <c r="H38" s="121"/>
      <c r="I38" s="143"/>
      <c r="J38" s="121"/>
      <c r="K38" s="121"/>
      <c r="L38" s="121"/>
      <c r="M38" s="120"/>
      <c r="N38" s="121"/>
      <c r="O38" s="121" t="s">
        <v>258</v>
      </c>
      <c r="P38" s="121"/>
      <c r="Q38" s="121"/>
      <c r="R38" s="121"/>
      <c r="S38" s="121"/>
      <c r="T38" s="120"/>
      <c r="U38" s="120"/>
      <c r="V38" s="120"/>
      <c r="W38" s="120"/>
      <c r="X38" s="120"/>
    </row>
    <row r="39" spans="1:24" ht="15" customHeight="1" x14ac:dyDescent="0.15">
      <c r="A39" s="120"/>
      <c r="B39" s="121"/>
      <c r="C39" s="121"/>
      <c r="D39" s="145" t="s">
        <v>308</v>
      </c>
      <c r="E39" s="121"/>
      <c r="F39" s="121"/>
      <c r="G39" s="121"/>
      <c r="H39" s="121"/>
      <c r="I39" s="121"/>
      <c r="J39" s="121"/>
      <c r="K39" s="121"/>
      <c r="L39" s="129" t="s">
        <v>317</v>
      </c>
      <c r="M39" s="138">
        <f>SUM(M33:M37)</f>
        <v>10604</v>
      </c>
      <c r="N39" s="121" t="s">
        <v>256</v>
      </c>
      <c r="O39" s="121">
        <f>$E$12</f>
        <v>320</v>
      </c>
      <c r="P39" s="121" t="s">
        <v>318</v>
      </c>
      <c r="Q39" s="146">
        <f>M39*O39</f>
        <v>3393280</v>
      </c>
      <c r="R39" s="121" t="s">
        <v>311</v>
      </c>
      <c r="S39" s="121" t="s">
        <v>309</v>
      </c>
      <c r="T39" s="147">
        <f>SUM(T33:T38)</f>
        <v>3393280</v>
      </c>
      <c r="U39" s="121" t="s">
        <v>124</v>
      </c>
      <c r="V39" s="148">
        <f>T39/E10/E12</f>
        <v>5.3020000000000005</v>
      </c>
      <c r="W39" s="120" t="s">
        <v>319</v>
      </c>
      <c r="X39" s="120"/>
    </row>
    <row r="40" spans="1:24" ht="14.25" x14ac:dyDescent="0.15">
      <c r="A40" s="120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9" t="s">
        <v>45</v>
      </c>
      <c r="M40" s="149">
        <f>M39/$E$9</f>
        <v>106.04</v>
      </c>
      <c r="N40" s="121" t="s">
        <v>426</v>
      </c>
      <c r="O40" s="121"/>
      <c r="P40" s="129" t="s">
        <v>45</v>
      </c>
      <c r="Q40" s="123">
        <f>Q39/$E$11</f>
        <v>113.10933333333334</v>
      </c>
      <c r="R40" s="121" t="s">
        <v>429</v>
      </c>
      <c r="S40" s="121"/>
      <c r="T40" s="121"/>
      <c r="U40" s="121"/>
      <c r="V40" s="120"/>
      <c r="W40" s="120"/>
      <c r="X40" s="120"/>
    </row>
    <row r="41" spans="1:24" x14ac:dyDescent="0.15">
      <c r="A41" s="120"/>
      <c r="B41" s="121"/>
      <c r="C41" s="121"/>
      <c r="D41" s="121"/>
      <c r="E41" s="121"/>
      <c r="F41" s="121"/>
      <c r="G41" s="121"/>
      <c r="H41" s="121"/>
      <c r="I41" s="121"/>
      <c r="J41" s="129"/>
      <c r="K41" s="147"/>
      <c r="L41" s="121"/>
      <c r="M41" s="121"/>
      <c r="N41" s="129"/>
      <c r="O41" s="123"/>
      <c r="P41" s="121"/>
      <c r="Q41" s="121"/>
      <c r="R41" s="121"/>
      <c r="S41" s="121"/>
      <c r="T41" s="120"/>
      <c r="U41" s="120"/>
      <c r="V41" s="120"/>
      <c r="W41" s="120"/>
      <c r="X41" s="120"/>
    </row>
    <row r="42" spans="1:24" ht="14.25" x14ac:dyDescent="0.15">
      <c r="A42" s="120"/>
      <c r="B42" s="121"/>
      <c r="C42" s="114" t="s">
        <v>262</v>
      </c>
      <c r="D42" s="121"/>
      <c r="E42" s="121"/>
      <c r="F42" s="121"/>
      <c r="G42" s="121"/>
      <c r="H42" s="121"/>
      <c r="I42" s="121"/>
      <c r="J42" s="129"/>
      <c r="K42" s="121"/>
      <c r="L42" s="121"/>
      <c r="M42" s="121"/>
      <c r="N42" s="129"/>
      <c r="O42" s="123"/>
      <c r="P42" s="121"/>
      <c r="Q42" s="121"/>
      <c r="R42" s="121"/>
      <c r="S42" s="121"/>
      <c r="T42" s="120"/>
      <c r="U42" s="120"/>
      <c r="V42" s="120"/>
      <c r="W42" s="120"/>
      <c r="X42" s="120"/>
    </row>
    <row r="43" spans="1:24" ht="39" customHeight="1" x14ac:dyDescent="0.15">
      <c r="A43" s="120"/>
      <c r="B43" s="121"/>
      <c r="C43" s="121"/>
      <c r="D43" s="121"/>
      <c r="E43" s="121" t="s">
        <v>69</v>
      </c>
      <c r="F43" s="121"/>
      <c r="G43" s="386" t="s">
        <v>432</v>
      </c>
      <c r="H43" s="387"/>
      <c r="I43" s="121" t="s">
        <v>263</v>
      </c>
      <c r="J43" s="129"/>
      <c r="K43" s="121"/>
      <c r="L43" s="121"/>
      <c r="M43" s="121"/>
      <c r="N43" s="129"/>
      <c r="O43" s="123"/>
      <c r="P43" s="121"/>
      <c r="Q43" s="121"/>
      <c r="R43" s="121"/>
      <c r="S43" s="121"/>
      <c r="T43" s="120"/>
      <c r="U43" s="120"/>
      <c r="V43" s="120"/>
      <c r="W43" s="120"/>
      <c r="X43" s="120"/>
    </row>
    <row r="44" spans="1:24" ht="14.25" x14ac:dyDescent="0.15">
      <c r="A44" s="120"/>
      <c r="B44" s="121"/>
      <c r="C44" s="122"/>
      <c r="D44" s="129" t="s">
        <v>264</v>
      </c>
      <c r="E44" s="150">
        <f>E11</f>
        <v>30000</v>
      </c>
      <c r="F44" s="121" t="s">
        <v>430</v>
      </c>
      <c r="G44" s="126">
        <v>2.3E-3</v>
      </c>
      <c r="H44" s="121" t="s">
        <v>431</v>
      </c>
      <c r="I44" s="127">
        <f>E44*G44</f>
        <v>69</v>
      </c>
      <c r="J44" s="151" t="s">
        <v>321</v>
      </c>
      <c r="K44" s="121"/>
      <c r="L44" s="121"/>
      <c r="M44" s="121"/>
      <c r="N44" s="129"/>
      <c r="O44" s="123"/>
      <c r="P44" s="121"/>
      <c r="Q44" s="121"/>
      <c r="R44" s="121"/>
      <c r="S44" s="121"/>
      <c r="T44" s="120"/>
      <c r="U44" s="120"/>
      <c r="V44" s="120"/>
      <c r="W44" s="120"/>
      <c r="X44" s="120"/>
    </row>
    <row r="45" spans="1:24" ht="14.25" x14ac:dyDescent="0.15">
      <c r="A45" s="120"/>
      <c r="B45" s="121"/>
      <c r="C45" s="122"/>
      <c r="D45" s="129" t="s">
        <v>265</v>
      </c>
      <c r="E45" s="150">
        <f>E11</f>
        <v>30000</v>
      </c>
      <c r="F45" s="121" t="s">
        <v>430</v>
      </c>
      <c r="G45" s="126">
        <v>1.1000000000000001E-3</v>
      </c>
      <c r="H45" s="121" t="s">
        <v>431</v>
      </c>
      <c r="I45" s="127">
        <f>E45*G45</f>
        <v>33</v>
      </c>
      <c r="J45" s="151" t="s">
        <v>321</v>
      </c>
      <c r="K45" s="121"/>
      <c r="L45" s="121"/>
      <c r="M45" s="121"/>
      <c r="N45" s="129"/>
      <c r="O45" s="123"/>
      <c r="P45" s="121"/>
      <c r="Q45" s="121"/>
      <c r="R45" s="121"/>
      <c r="S45" s="121"/>
      <c r="T45" s="120"/>
      <c r="U45" s="120"/>
      <c r="V45" s="120"/>
      <c r="W45" s="120"/>
      <c r="X45" s="120"/>
    </row>
    <row r="46" spans="1:24" ht="14.25" x14ac:dyDescent="0.15">
      <c r="A46" s="120"/>
      <c r="B46" s="121"/>
      <c r="C46" s="122"/>
      <c r="D46" s="129" t="s">
        <v>266</v>
      </c>
      <c r="E46" s="150">
        <f>E11</f>
        <v>30000</v>
      </c>
      <c r="F46" s="121" t="s">
        <v>430</v>
      </c>
      <c r="G46" s="126">
        <v>2.3999999999999998E-3</v>
      </c>
      <c r="H46" s="121" t="s">
        <v>431</v>
      </c>
      <c r="I46" s="127">
        <f>E46*G46</f>
        <v>72</v>
      </c>
      <c r="J46" s="151" t="s">
        <v>321</v>
      </c>
      <c r="K46" s="121"/>
      <c r="L46" s="121"/>
      <c r="M46" s="121"/>
      <c r="N46" s="129"/>
      <c r="O46" s="123"/>
      <c r="P46" s="121"/>
      <c r="Q46" s="121"/>
      <c r="R46" s="121"/>
      <c r="S46" s="121"/>
      <c r="T46" s="120"/>
      <c r="U46" s="120"/>
      <c r="V46" s="120"/>
      <c r="W46" s="120"/>
      <c r="X46" s="120"/>
    </row>
    <row r="47" spans="1:24" x14ac:dyDescent="0.15">
      <c r="A47" s="120"/>
      <c r="B47" s="121"/>
      <c r="C47" s="121"/>
      <c r="D47" s="121"/>
      <c r="E47" s="121"/>
      <c r="F47" s="121"/>
      <c r="G47" s="121"/>
      <c r="H47" s="121"/>
      <c r="I47" s="121"/>
      <c r="J47" s="129"/>
      <c r="K47" s="121"/>
      <c r="L47" s="121"/>
      <c r="M47" s="121"/>
      <c r="N47" s="129"/>
      <c r="O47" s="123"/>
      <c r="P47" s="121"/>
      <c r="Q47" s="121"/>
      <c r="R47" s="121"/>
      <c r="S47" s="121"/>
      <c r="T47" s="120"/>
      <c r="U47" s="120"/>
      <c r="V47" s="120"/>
      <c r="W47" s="120"/>
      <c r="X47" s="120"/>
    </row>
    <row r="48" spans="1:24" ht="33" customHeight="1" x14ac:dyDescent="0.15">
      <c r="A48" s="120"/>
      <c r="B48" s="121"/>
      <c r="C48" s="121"/>
      <c r="D48" s="388" t="s">
        <v>263</v>
      </c>
      <c r="E48" s="389"/>
      <c r="F48" s="390" t="s">
        <v>268</v>
      </c>
      <c r="G48" s="391"/>
      <c r="H48" s="392"/>
      <c r="I48" s="121" t="s">
        <v>269</v>
      </c>
      <c r="J48" s="121"/>
      <c r="K48" s="121"/>
      <c r="L48" s="121"/>
      <c r="M48" s="121"/>
      <c r="N48" s="129"/>
      <c r="O48" s="123"/>
      <c r="P48" s="121"/>
      <c r="Q48" s="152"/>
      <c r="R48" s="152"/>
      <c r="S48" s="121"/>
      <c r="T48" s="120"/>
      <c r="U48" s="120"/>
      <c r="V48" s="120"/>
      <c r="W48" s="120"/>
      <c r="X48" s="120"/>
    </row>
    <row r="49" spans="1:24" x14ac:dyDescent="0.15">
      <c r="A49" s="120"/>
      <c r="B49" s="121"/>
      <c r="C49" s="122"/>
      <c r="D49" s="129" t="s">
        <v>264</v>
      </c>
      <c r="E49" s="121">
        <f>I44</f>
        <v>69</v>
      </c>
      <c r="F49" s="151" t="s">
        <v>270</v>
      </c>
      <c r="G49" s="153">
        <f>E21</f>
        <v>8</v>
      </c>
      <c r="H49" s="121" t="s">
        <v>260</v>
      </c>
      <c r="I49" s="126">
        <v>6</v>
      </c>
      <c r="J49" s="135" t="s">
        <v>271</v>
      </c>
      <c r="K49" s="121">
        <f>E49*G49*I49</f>
        <v>3312</v>
      </c>
      <c r="L49" s="121" t="s">
        <v>250</v>
      </c>
      <c r="M49" s="121"/>
      <c r="N49" s="129"/>
      <c r="O49" s="123"/>
      <c r="P49" s="135"/>
      <c r="Q49" s="154"/>
      <c r="R49" s="154"/>
      <c r="S49" s="139" t="s">
        <v>267</v>
      </c>
      <c r="T49" s="140">
        <f>K49*M$52</f>
        <v>1059840</v>
      </c>
      <c r="U49" s="121"/>
      <c r="V49" s="120"/>
      <c r="W49" s="120"/>
      <c r="X49" s="120"/>
    </row>
    <row r="50" spans="1:24" x14ac:dyDescent="0.15">
      <c r="A50" s="120"/>
      <c r="B50" s="121"/>
      <c r="C50" s="122"/>
      <c r="D50" s="129" t="s">
        <v>265</v>
      </c>
      <c r="E50" s="121">
        <f>I45</f>
        <v>33</v>
      </c>
      <c r="F50" s="151" t="s">
        <v>270</v>
      </c>
      <c r="G50" s="153">
        <f>E22</f>
        <v>4</v>
      </c>
      <c r="H50" s="121" t="s">
        <v>260</v>
      </c>
      <c r="I50" s="126">
        <v>6</v>
      </c>
      <c r="J50" s="135" t="s">
        <v>271</v>
      </c>
      <c r="K50" s="121">
        <f>E50*G50*I50</f>
        <v>792</v>
      </c>
      <c r="L50" s="121" t="s">
        <v>250</v>
      </c>
      <c r="M50" s="121"/>
      <c r="N50" s="129"/>
      <c r="O50" s="123"/>
      <c r="P50" s="135"/>
      <c r="Q50" s="154"/>
      <c r="R50" s="154"/>
      <c r="S50" s="139" t="s">
        <v>267</v>
      </c>
      <c r="T50" s="140">
        <f>K50*M$52</f>
        <v>253440</v>
      </c>
      <c r="U50" s="121"/>
      <c r="V50" s="120"/>
      <c r="W50" s="120"/>
      <c r="X50" s="120"/>
    </row>
    <row r="51" spans="1:24" x14ac:dyDescent="0.15">
      <c r="A51" s="120"/>
      <c r="B51" s="121"/>
      <c r="C51" s="122"/>
      <c r="D51" s="129" t="s">
        <v>266</v>
      </c>
      <c r="E51" s="121">
        <f>I46</f>
        <v>72</v>
      </c>
      <c r="F51" s="151" t="s">
        <v>270</v>
      </c>
      <c r="G51" s="153">
        <f>E23</f>
        <v>2</v>
      </c>
      <c r="H51" s="121" t="s">
        <v>259</v>
      </c>
      <c r="I51" s="126">
        <v>6</v>
      </c>
      <c r="J51" s="135" t="s">
        <v>271</v>
      </c>
      <c r="K51" s="121">
        <f>E51*G51*I51</f>
        <v>864</v>
      </c>
      <c r="L51" s="121" t="s">
        <v>250</v>
      </c>
      <c r="M51" s="121" t="s">
        <v>258</v>
      </c>
      <c r="N51" s="121"/>
      <c r="O51" s="123"/>
      <c r="P51" s="135"/>
      <c r="Q51" s="154"/>
      <c r="R51" s="154"/>
      <c r="S51" s="141" t="s">
        <v>246</v>
      </c>
      <c r="T51" s="142">
        <f>K51*M$52</f>
        <v>276480</v>
      </c>
      <c r="U51" s="121"/>
      <c r="V51" s="120" t="s">
        <v>322</v>
      </c>
      <c r="W51" s="120"/>
      <c r="X51" s="120"/>
    </row>
    <row r="52" spans="1:24" x14ac:dyDescent="0.15">
      <c r="A52" s="120"/>
      <c r="B52" s="121"/>
      <c r="C52" s="121"/>
      <c r="D52" s="121"/>
      <c r="E52" s="121"/>
      <c r="F52" s="121"/>
      <c r="G52" s="121"/>
      <c r="H52" s="121"/>
      <c r="I52" s="121"/>
      <c r="J52" s="129" t="s">
        <v>323</v>
      </c>
      <c r="K52" s="138">
        <f>SUM(K49:K51)</f>
        <v>4968</v>
      </c>
      <c r="L52" s="121" t="s">
        <v>256</v>
      </c>
      <c r="M52" s="121">
        <f>$E$12</f>
        <v>320</v>
      </c>
      <c r="N52" s="121" t="s">
        <v>324</v>
      </c>
      <c r="O52" s="146">
        <f>K52*M52</f>
        <v>1589760</v>
      </c>
      <c r="P52" s="121" t="s">
        <v>311</v>
      </c>
      <c r="Q52" s="154"/>
      <c r="R52" s="154"/>
      <c r="S52" s="121" t="s">
        <v>323</v>
      </c>
      <c r="T52" s="147">
        <f>SUM(T49:T51)</f>
        <v>1589760</v>
      </c>
      <c r="U52" s="121" t="s">
        <v>131</v>
      </c>
      <c r="V52" s="148">
        <f>(T28+T39+T52)/(E9+E10)/E12</f>
        <v>9.2872380952380951</v>
      </c>
      <c r="W52" s="120" t="s">
        <v>325</v>
      </c>
      <c r="X52" s="120"/>
    </row>
    <row r="53" spans="1:24" x14ac:dyDescent="0.15">
      <c r="A53" s="120"/>
      <c r="B53" s="121"/>
      <c r="C53" s="121"/>
      <c r="D53" s="121"/>
      <c r="E53" s="121"/>
      <c r="F53" s="121"/>
      <c r="G53" s="121"/>
      <c r="H53" s="121"/>
      <c r="I53" s="121"/>
      <c r="J53" s="129"/>
      <c r="K53" s="121"/>
      <c r="L53" s="121"/>
      <c r="M53" s="121"/>
      <c r="N53" s="129"/>
      <c r="O53" s="123"/>
      <c r="P53" s="135"/>
      <c r="Q53" s="154"/>
      <c r="R53" s="154"/>
      <c r="S53" s="137"/>
      <c r="T53" s="121"/>
      <c r="U53" s="121"/>
      <c r="V53" s="120"/>
      <c r="W53" s="120"/>
      <c r="X53" s="120"/>
    </row>
    <row r="54" spans="1:24" ht="26.25" customHeight="1" thickBot="1" x14ac:dyDescent="0.2">
      <c r="A54" s="120"/>
      <c r="B54" s="121"/>
      <c r="C54" s="114" t="s">
        <v>273</v>
      </c>
      <c r="D54" s="121"/>
      <c r="E54" s="388" t="s">
        <v>433</v>
      </c>
      <c r="F54" s="397"/>
      <c r="G54" s="398"/>
      <c r="H54" s="121"/>
      <c r="I54" s="121" t="s">
        <v>326</v>
      </c>
      <c r="J54" s="121"/>
      <c r="K54" s="121"/>
      <c r="L54" s="121"/>
      <c r="M54" s="121" t="s">
        <v>327</v>
      </c>
      <c r="N54" s="121"/>
      <c r="O54" s="123"/>
      <c r="P54" s="135"/>
      <c r="Q54" s="154"/>
      <c r="R54" s="154"/>
      <c r="S54" s="137"/>
      <c r="T54" s="121"/>
      <c r="U54" s="121"/>
      <c r="V54" s="120"/>
      <c r="W54" s="120"/>
      <c r="X54" s="120"/>
    </row>
    <row r="55" spans="1:24" ht="15" thickTop="1" thickBot="1" x14ac:dyDescent="0.2">
      <c r="A55" s="120"/>
      <c r="B55" s="121"/>
      <c r="C55" s="121"/>
      <c r="D55" s="122"/>
      <c r="E55" s="129" t="s">
        <v>328</v>
      </c>
      <c r="F55" s="121"/>
      <c r="G55" s="126">
        <v>15</v>
      </c>
      <c r="H55" s="121" t="s">
        <v>342</v>
      </c>
      <c r="I55" s="155">
        <v>100</v>
      </c>
      <c r="J55" s="121" t="s">
        <v>316</v>
      </c>
      <c r="K55" s="127">
        <f>G55*I55</f>
        <v>1500</v>
      </c>
      <c r="L55" s="121" t="s">
        <v>250</v>
      </c>
      <c r="M55" s="121">
        <f>$E$12</f>
        <v>320</v>
      </c>
      <c r="N55" s="121" t="s">
        <v>318</v>
      </c>
      <c r="O55" s="146">
        <f>K55*M55</f>
        <v>480000</v>
      </c>
      <c r="P55" s="121" t="s">
        <v>311</v>
      </c>
      <c r="Q55" s="154"/>
      <c r="R55" s="154"/>
      <c r="S55" s="141" t="s">
        <v>246</v>
      </c>
      <c r="T55" s="156">
        <f>K55*M55</f>
        <v>480000</v>
      </c>
      <c r="U55" s="121"/>
      <c r="V55" s="120"/>
      <c r="W55" s="120"/>
      <c r="X55" s="120"/>
    </row>
    <row r="56" spans="1:24" ht="15" thickTop="1" thickBot="1" x14ac:dyDescent="0.2">
      <c r="A56" s="120"/>
      <c r="B56" s="121"/>
      <c r="C56" s="121"/>
      <c r="D56" s="122"/>
      <c r="E56" s="129" t="s">
        <v>274</v>
      </c>
      <c r="F56" s="121"/>
      <c r="G56" s="126">
        <v>30</v>
      </c>
      <c r="H56" s="121" t="s">
        <v>342</v>
      </c>
      <c r="I56" s="155">
        <v>100</v>
      </c>
      <c r="J56" s="121" t="s">
        <v>306</v>
      </c>
      <c r="K56" s="127">
        <f>G56*I56</f>
        <v>3000</v>
      </c>
      <c r="L56" s="121" t="s">
        <v>250</v>
      </c>
      <c r="M56" s="121">
        <f>$E$12</f>
        <v>320</v>
      </c>
      <c r="N56" s="121" t="s">
        <v>318</v>
      </c>
      <c r="O56" s="146">
        <f>K56*M56</f>
        <v>960000</v>
      </c>
      <c r="P56" s="121" t="s">
        <v>329</v>
      </c>
      <c r="Q56" s="154"/>
      <c r="R56" s="154"/>
      <c r="S56" s="141" t="s">
        <v>246</v>
      </c>
      <c r="T56" s="156">
        <f>K56*M56</f>
        <v>960000</v>
      </c>
      <c r="U56" s="121"/>
      <c r="V56" s="120"/>
      <c r="W56" s="120"/>
      <c r="X56" s="120"/>
    </row>
    <row r="57" spans="1:24" ht="15" thickTop="1" thickBot="1" x14ac:dyDescent="0.2">
      <c r="A57" s="120"/>
      <c r="B57" s="121"/>
      <c r="C57" s="121"/>
      <c r="D57" s="122"/>
      <c r="E57" s="129" t="s">
        <v>275</v>
      </c>
      <c r="F57" s="121"/>
      <c r="G57" s="126">
        <v>70</v>
      </c>
      <c r="H57" s="121" t="s">
        <v>342</v>
      </c>
      <c r="I57" s="155">
        <v>100</v>
      </c>
      <c r="J57" s="121" t="s">
        <v>306</v>
      </c>
      <c r="K57" s="127">
        <f>G57*I57</f>
        <v>7000</v>
      </c>
      <c r="L57" s="121" t="s">
        <v>250</v>
      </c>
      <c r="M57" s="121">
        <f>$E$12</f>
        <v>320</v>
      </c>
      <c r="N57" s="121" t="s">
        <v>318</v>
      </c>
      <c r="O57" s="146">
        <f>K57*M57</f>
        <v>2240000</v>
      </c>
      <c r="P57" s="121" t="s">
        <v>329</v>
      </c>
      <c r="Q57" s="154"/>
      <c r="R57" s="154"/>
      <c r="S57" s="141" t="s">
        <v>246</v>
      </c>
      <c r="T57" s="156">
        <f>K57*M57</f>
        <v>2240000</v>
      </c>
      <c r="U57" s="121"/>
      <c r="V57" s="120"/>
      <c r="W57" s="120"/>
      <c r="X57" s="120"/>
    </row>
    <row r="58" spans="1:24" ht="15" thickTop="1" thickBot="1" x14ac:dyDescent="0.2">
      <c r="A58" s="120"/>
      <c r="B58" s="121"/>
      <c r="C58" s="121"/>
      <c r="D58" s="122"/>
      <c r="E58" s="129" t="s">
        <v>276</v>
      </c>
      <c r="F58" s="121"/>
      <c r="G58" s="126">
        <v>50</v>
      </c>
      <c r="H58" s="121" t="s">
        <v>342</v>
      </c>
      <c r="I58" s="155">
        <v>100</v>
      </c>
      <c r="J58" s="121" t="s">
        <v>316</v>
      </c>
      <c r="K58" s="127">
        <f>G58*I58</f>
        <v>5000</v>
      </c>
      <c r="L58" s="121" t="s">
        <v>250</v>
      </c>
      <c r="M58" s="121">
        <f>$E$12</f>
        <v>320</v>
      </c>
      <c r="N58" s="121" t="s">
        <v>318</v>
      </c>
      <c r="O58" s="146">
        <f>K58*M58</f>
        <v>1600000</v>
      </c>
      <c r="P58" s="121" t="s">
        <v>329</v>
      </c>
      <c r="Q58" s="154"/>
      <c r="R58" s="154"/>
      <c r="S58" s="141" t="s">
        <v>246</v>
      </c>
      <c r="T58" s="156">
        <f>K58*M58</f>
        <v>1600000</v>
      </c>
      <c r="U58" s="121"/>
      <c r="V58" s="120"/>
      <c r="W58" s="120"/>
      <c r="X58" s="120"/>
    </row>
    <row r="59" spans="1:24" ht="14.25" thickTop="1" x14ac:dyDescent="0.15">
      <c r="A59" s="120"/>
      <c r="B59" s="121"/>
      <c r="C59" s="121"/>
      <c r="D59" s="157"/>
      <c r="E59" s="121"/>
      <c r="F59" s="121"/>
      <c r="G59" s="121"/>
      <c r="H59" s="121" t="s">
        <v>323</v>
      </c>
      <c r="I59" s="158">
        <f>SUM(I55:I58)</f>
        <v>400</v>
      </c>
      <c r="J59" s="121" t="s">
        <v>299</v>
      </c>
      <c r="K59" s="121"/>
      <c r="L59" s="121"/>
      <c r="M59" s="121"/>
      <c r="N59" s="121"/>
      <c r="O59" s="123"/>
      <c r="P59" s="135"/>
      <c r="Q59" s="154"/>
      <c r="R59" s="154"/>
      <c r="S59" s="121" t="s">
        <v>309</v>
      </c>
      <c r="T59" s="147">
        <f>SUM(T55:T58)</f>
        <v>5280000</v>
      </c>
      <c r="U59" s="121" t="s">
        <v>330</v>
      </c>
      <c r="V59" s="148">
        <f>(T59)/(I59)/E12</f>
        <v>41.25</v>
      </c>
      <c r="W59" s="120" t="s">
        <v>277</v>
      </c>
      <c r="X59" s="120"/>
    </row>
    <row r="60" spans="1:24" x14ac:dyDescent="0.15">
      <c r="A60" s="120"/>
      <c r="B60" s="121"/>
      <c r="C60" s="121"/>
      <c r="D60" s="157"/>
      <c r="E60" s="121"/>
      <c r="F60" s="145" t="s">
        <v>278</v>
      </c>
      <c r="G60" s="122"/>
      <c r="H60" s="159"/>
      <c r="I60" s="160"/>
      <c r="J60" s="137"/>
      <c r="K60" s="121"/>
      <c r="L60" s="121"/>
      <c r="M60" s="152"/>
      <c r="N60" s="121"/>
      <c r="O60" s="123"/>
      <c r="P60" s="135"/>
      <c r="Q60" s="154"/>
      <c r="R60" s="154"/>
      <c r="S60" s="137"/>
      <c r="T60" s="161"/>
      <c r="U60" s="162"/>
      <c r="V60" s="148"/>
      <c r="W60" s="120"/>
      <c r="X60" s="120"/>
    </row>
    <row r="61" spans="1:24" x14ac:dyDescent="0.15">
      <c r="A61" s="120"/>
      <c r="B61" s="121"/>
      <c r="C61" s="121"/>
      <c r="D61" s="121"/>
      <c r="E61" s="121"/>
      <c r="F61" s="121"/>
      <c r="G61" s="121"/>
      <c r="H61" s="121"/>
      <c r="I61" s="143"/>
      <c r="J61" s="121"/>
      <c r="K61" s="121"/>
      <c r="L61" s="121"/>
      <c r="M61" s="152"/>
      <c r="N61" s="121"/>
      <c r="O61" s="123"/>
      <c r="P61" s="121"/>
      <c r="Q61" s="143"/>
      <c r="R61" s="143"/>
      <c r="S61" s="121"/>
      <c r="T61" s="120"/>
      <c r="U61" s="120"/>
      <c r="V61" s="120"/>
      <c r="W61" s="120"/>
      <c r="X61" s="120"/>
    </row>
    <row r="62" spans="1:24" ht="14.25" x14ac:dyDescent="0.15">
      <c r="A62" s="120"/>
      <c r="B62" s="114" t="s">
        <v>279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35"/>
      <c r="M62" s="121"/>
      <c r="N62" s="121"/>
      <c r="O62" s="123"/>
      <c r="P62" s="121"/>
      <c r="Q62" s="121"/>
      <c r="R62" s="121"/>
      <c r="S62" s="121"/>
      <c r="T62" s="120"/>
      <c r="U62" s="120"/>
      <c r="V62" s="120"/>
      <c r="W62" s="120"/>
      <c r="X62" s="120"/>
    </row>
    <row r="63" spans="1:24" x14ac:dyDescent="0.15">
      <c r="A63" s="120"/>
      <c r="B63" s="121"/>
      <c r="C63" s="121"/>
      <c r="D63" s="121"/>
      <c r="E63" s="121"/>
      <c r="F63" s="121"/>
      <c r="G63" s="121"/>
      <c r="H63" s="121"/>
      <c r="I63" s="121"/>
      <c r="J63" s="144"/>
      <c r="K63" s="142"/>
      <c r="L63" s="121"/>
      <c r="M63" s="142"/>
      <c r="N63" s="141" t="s">
        <v>246</v>
      </c>
      <c r="O63" s="163">
        <f>T23+T25+T26+T35+T37+T51+T59</f>
        <v>6976921.5999999996</v>
      </c>
      <c r="P63" s="121" t="s">
        <v>281</v>
      </c>
      <c r="Q63" s="121" t="s">
        <v>312</v>
      </c>
      <c r="R63" s="121"/>
      <c r="S63" s="121"/>
      <c r="T63" s="120"/>
      <c r="U63" s="120"/>
      <c r="V63" s="120"/>
      <c r="W63" s="120"/>
      <c r="X63" s="120"/>
    </row>
    <row r="64" spans="1:24" ht="14.25" thickBot="1" x14ac:dyDescent="0.2">
      <c r="A64" s="120"/>
      <c r="B64" s="121"/>
      <c r="C64" s="121"/>
      <c r="D64" s="121"/>
      <c r="E64" s="121"/>
      <c r="F64" s="121"/>
      <c r="G64" s="121"/>
      <c r="H64" s="121"/>
      <c r="I64" s="121"/>
      <c r="J64" s="157"/>
      <c r="K64" s="140"/>
      <c r="L64" s="121"/>
      <c r="M64" s="140"/>
      <c r="N64" s="139" t="s">
        <v>267</v>
      </c>
      <c r="O64" s="164">
        <f>T21+T22+T24+T33+T34+T36+T49+T50</f>
        <v>4544102.4000000004</v>
      </c>
      <c r="P64" s="121" t="s">
        <v>281</v>
      </c>
      <c r="Q64" s="152" t="s">
        <v>331</v>
      </c>
      <c r="R64" s="121"/>
      <c r="S64" s="121"/>
      <c r="T64" s="120"/>
      <c r="U64" s="120" t="s">
        <v>339</v>
      </c>
      <c r="V64" s="120"/>
      <c r="W64" s="120"/>
      <c r="X64" s="120"/>
    </row>
    <row r="65" spans="1:24" ht="15" thickTop="1" thickBot="1" x14ac:dyDescent="0.2">
      <c r="A65" s="120"/>
      <c r="B65" s="121"/>
      <c r="C65" s="121"/>
      <c r="D65" s="121"/>
      <c r="E65" s="121"/>
      <c r="F65" s="121"/>
      <c r="G65" s="121"/>
      <c r="H65" s="121"/>
      <c r="I65" s="121"/>
      <c r="J65" s="157"/>
      <c r="K65" s="121"/>
      <c r="L65" s="135"/>
      <c r="M65" s="165"/>
      <c r="N65" s="166" t="s">
        <v>280</v>
      </c>
      <c r="O65" s="167">
        <f>O63+O64</f>
        <v>11521024</v>
      </c>
      <c r="P65" s="168" t="s">
        <v>281</v>
      </c>
      <c r="Q65" s="169" t="s">
        <v>332</v>
      </c>
      <c r="R65" s="137"/>
      <c r="S65" s="121"/>
      <c r="T65" s="170">
        <f>T28+T39+T52+T59</f>
        <v>11521024</v>
      </c>
      <c r="U65" s="343" t="s">
        <v>272</v>
      </c>
      <c r="V65" s="148">
        <f>T65/(E9+E10)/E12</f>
        <v>17.144380952380953</v>
      </c>
      <c r="W65" s="120" t="s">
        <v>319</v>
      </c>
      <c r="X65" s="120"/>
    </row>
    <row r="66" spans="1:24" ht="15" thickTop="1" thickBot="1" x14ac:dyDescent="0.2">
      <c r="A66" s="120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35"/>
      <c r="M66" s="171"/>
      <c r="N66" s="172" t="s">
        <v>35</v>
      </c>
      <c r="O66" s="173">
        <f>O65/$E$11</f>
        <v>384.03413333333333</v>
      </c>
      <c r="P66" s="174" t="s">
        <v>320</v>
      </c>
      <c r="Q66" s="175"/>
      <c r="R66" s="137"/>
      <c r="S66" s="121"/>
      <c r="T66" s="120"/>
      <c r="U66" s="120"/>
      <c r="V66" s="120"/>
      <c r="W66" s="120"/>
      <c r="X66" s="120"/>
    </row>
    <row r="67" spans="1:24" ht="15.75" thickTop="1" thickBot="1" x14ac:dyDescent="0.2">
      <c r="A67" s="120"/>
      <c r="B67" s="114" t="s">
        <v>46</v>
      </c>
      <c r="C67" s="114" t="s">
        <v>282</v>
      </c>
      <c r="D67" s="121"/>
      <c r="E67" s="121"/>
      <c r="F67" s="121"/>
      <c r="G67" s="121"/>
      <c r="H67" s="121"/>
      <c r="I67" s="121"/>
      <c r="J67" s="121"/>
      <c r="K67" s="121"/>
      <c r="L67" s="121"/>
      <c r="M67" s="143"/>
      <c r="N67" s="121"/>
      <c r="O67" s="123"/>
      <c r="P67" s="121"/>
      <c r="Q67" s="143"/>
      <c r="R67" s="121"/>
      <c r="S67" s="121"/>
      <c r="T67" s="120"/>
      <c r="U67" s="120"/>
      <c r="V67" s="120"/>
      <c r="W67" s="120"/>
      <c r="X67" s="120"/>
    </row>
    <row r="68" spans="1:24" ht="15" thickTop="1" thickBot="1" x14ac:dyDescent="0.2">
      <c r="A68" s="120"/>
      <c r="B68" s="121"/>
      <c r="C68" s="121" t="s">
        <v>285</v>
      </c>
      <c r="D68" s="121"/>
      <c r="E68" s="121"/>
      <c r="F68" s="121"/>
      <c r="G68" s="121"/>
      <c r="H68" s="155">
        <v>20</v>
      </c>
      <c r="I68" s="121" t="s">
        <v>292</v>
      </c>
      <c r="J68" s="121"/>
      <c r="K68" s="121"/>
      <c r="L68" s="121"/>
      <c r="M68" s="143"/>
      <c r="N68" s="129" t="s">
        <v>286</v>
      </c>
      <c r="O68" s="146">
        <f>O65*H68/100</f>
        <v>2304204.7999999998</v>
      </c>
      <c r="P68" s="121" t="s">
        <v>281</v>
      </c>
      <c r="Q68" s="121" t="s">
        <v>333</v>
      </c>
      <c r="R68" s="121"/>
      <c r="S68" s="121"/>
      <c r="T68" s="120"/>
      <c r="U68" s="120"/>
      <c r="V68" s="120"/>
      <c r="W68" s="120"/>
      <c r="X68" s="120"/>
    </row>
    <row r="69" spans="1:24" ht="14.25" thickTop="1" x14ac:dyDescent="0.15">
      <c r="A69" s="120"/>
      <c r="B69" s="121"/>
      <c r="C69" s="121" t="s">
        <v>284</v>
      </c>
      <c r="D69" s="121"/>
      <c r="E69" s="121"/>
      <c r="F69" s="121"/>
      <c r="G69" s="121"/>
      <c r="H69" s="121"/>
      <c r="I69" s="121"/>
      <c r="J69" s="121"/>
      <c r="K69" s="121"/>
      <c r="L69" s="121"/>
      <c r="M69" s="143"/>
      <c r="N69" s="129" t="s">
        <v>287</v>
      </c>
      <c r="O69" s="146">
        <f>IF(O68&lt;O64,O68,O64)</f>
        <v>2304204.7999999998</v>
      </c>
      <c r="P69" s="121" t="s">
        <v>281</v>
      </c>
      <c r="Q69" s="121" t="s">
        <v>291</v>
      </c>
      <c r="R69" s="121"/>
      <c r="S69" s="121"/>
      <c r="T69" s="120"/>
      <c r="U69" s="120"/>
      <c r="V69" s="120"/>
      <c r="W69" s="120"/>
      <c r="X69" s="120"/>
    </row>
    <row r="70" spans="1:24" x14ac:dyDescent="0.15">
      <c r="A70" s="120"/>
      <c r="B70" s="121"/>
      <c r="C70" s="121" t="s">
        <v>283</v>
      </c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3"/>
      <c r="P70" s="121"/>
      <c r="Q70" s="121"/>
      <c r="R70" s="121"/>
      <c r="S70" s="121"/>
      <c r="T70" s="120"/>
      <c r="U70" s="120"/>
      <c r="V70" s="120"/>
      <c r="W70" s="120"/>
      <c r="X70" s="120"/>
    </row>
    <row r="71" spans="1:24" x14ac:dyDescent="0.15">
      <c r="A71" s="120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2"/>
      <c r="N71" s="141" t="s">
        <v>246</v>
      </c>
      <c r="O71" s="163">
        <f>O63</f>
        <v>6976921.5999999996</v>
      </c>
      <c r="P71" s="121" t="s">
        <v>281</v>
      </c>
      <c r="Q71" s="152" t="s">
        <v>312</v>
      </c>
      <c r="R71" s="121"/>
      <c r="S71" s="121"/>
      <c r="T71" s="120"/>
      <c r="U71" s="120"/>
      <c r="V71" s="120"/>
      <c r="W71" s="120"/>
      <c r="X71" s="120"/>
    </row>
    <row r="72" spans="1:24" ht="14.25" thickBot="1" x14ac:dyDescent="0.2">
      <c r="A72" s="120"/>
      <c r="B72" s="121"/>
      <c r="C72" s="121"/>
      <c r="D72" s="121"/>
      <c r="E72" s="121"/>
      <c r="F72" s="121"/>
      <c r="G72" s="129"/>
      <c r="H72" s="121"/>
      <c r="I72" s="121"/>
      <c r="J72" s="121"/>
      <c r="K72" s="121"/>
      <c r="L72" s="121"/>
      <c r="M72" s="122"/>
      <c r="N72" s="139" t="s">
        <v>288</v>
      </c>
      <c r="O72" s="176">
        <f>O64-O69</f>
        <v>2239897.6000000006</v>
      </c>
      <c r="P72" s="135" t="s">
        <v>281</v>
      </c>
      <c r="Q72" s="162" t="s">
        <v>334</v>
      </c>
      <c r="R72" s="137"/>
      <c r="S72" s="121"/>
      <c r="T72" s="120"/>
      <c r="U72" s="120"/>
      <c r="V72" s="120"/>
      <c r="W72" s="120"/>
      <c r="X72" s="120"/>
    </row>
    <row r="73" spans="1:24" ht="15" thickTop="1" thickBot="1" x14ac:dyDescent="0.2">
      <c r="A73" s="120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77" t="s">
        <v>289</v>
      </c>
      <c r="O73" s="178">
        <f>SUM(O71:O72)</f>
        <v>9216819.1999999993</v>
      </c>
      <c r="P73" s="179" t="s">
        <v>281</v>
      </c>
      <c r="Q73" s="242"/>
      <c r="R73" s="120"/>
      <c r="S73" s="121"/>
      <c r="T73" s="120"/>
      <c r="U73" s="120"/>
      <c r="V73" s="120"/>
      <c r="W73" s="120"/>
      <c r="X73" s="120"/>
    </row>
    <row r="74" spans="1:24" ht="15" thickTop="1" thickBot="1" x14ac:dyDescent="0.2">
      <c r="A74" s="120"/>
      <c r="B74" s="152"/>
      <c r="C74" s="120"/>
      <c r="D74" s="152"/>
      <c r="E74" s="121"/>
      <c r="F74" s="121"/>
      <c r="G74" s="121"/>
      <c r="H74" s="121"/>
      <c r="I74" s="121"/>
      <c r="J74" s="121"/>
      <c r="K74" s="121"/>
      <c r="L74" s="121"/>
      <c r="M74" s="121"/>
      <c r="N74" s="180" t="s">
        <v>35</v>
      </c>
      <c r="O74" s="181">
        <f>O73/$E$11</f>
        <v>307.22730666666666</v>
      </c>
      <c r="P74" s="182" t="s">
        <v>290</v>
      </c>
      <c r="Q74" s="183"/>
      <c r="R74" s="137"/>
      <c r="S74" s="121"/>
      <c r="T74" s="120"/>
      <c r="U74" s="120"/>
      <c r="V74" s="120"/>
      <c r="W74" s="120"/>
      <c r="X74" s="120"/>
    </row>
    <row r="75" spans="1:24" ht="14.25" thickTop="1" x14ac:dyDescent="0.15">
      <c r="A75" s="120"/>
      <c r="B75" s="162"/>
      <c r="C75" s="162" t="s">
        <v>294</v>
      </c>
      <c r="D75" s="162"/>
      <c r="E75" s="137"/>
      <c r="F75" s="121"/>
      <c r="G75" s="121"/>
      <c r="H75" s="121"/>
      <c r="I75" s="121"/>
      <c r="J75" s="121"/>
      <c r="K75" s="121"/>
      <c r="L75" s="121"/>
      <c r="M75" s="121"/>
      <c r="N75" s="184"/>
      <c r="O75" s="185"/>
      <c r="P75" s="186"/>
      <c r="Q75" s="162"/>
      <c r="R75" s="121"/>
      <c r="S75" s="121"/>
      <c r="T75" s="120"/>
      <c r="U75" s="120"/>
      <c r="V75" s="120"/>
      <c r="W75" s="120"/>
      <c r="X75" s="120"/>
    </row>
    <row r="76" spans="1:24" x14ac:dyDescent="0.15">
      <c r="A76" s="120"/>
      <c r="B76" s="162"/>
      <c r="C76" s="162" t="s">
        <v>293</v>
      </c>
      <c r="D76" s="162"/>
      <c r="E76" s="137"/>
      <c r="F76" s="121"/>
      <c r="G76" s="121"/>
      <c r="H76" s="121"/>
      <c r="I76" s="121"/>
      <c r="J76" s="121"/>
      <c r="K76" s="121"/>
      <c r="L76" s="121"/>
      <c r="M76" s="121"/>
      <c r="N76" s="121"/>
      <c r="O76" s="123"/>
      <c r="P76" s="121"/>
      <c r="Q76" s="121"/>
      <c r="R76" s="121"/>
      <c r="S76" s="121"/>
      <c r="T76" s="120"/>
      <c r="U76" s="120"/>
      <c r="V76" s="120"/>
      <c r="W76" s="120"/>
      <c r="X76" s="120"/>
    </row>
    <row r="77" spans="1:24" x14ac:dyDescent="0.15">
      <c r="A77" s="120"/>
      <c r="B77" s="162"/>
      <c r="C77" s="162" t="s">
        <v>338</v>
      </c>
      <c r="D77" s="162"/>
      <c r="E77" s="137"/>
      <c r="F77" s="121"/>
      <c r="G77" s="121"/>
      <c r="H77" s="121"/>
      <c r="I77" s="121"/>
      <c r="J77" s="121"/>
      <c r="K77" s="121"/>
      <c r="L77" s="121"/>
      <c r="M77" s="121"/>
      <c r="N77" s="121"/>
      <c r="O77" s="123"/>
      <c r="P77" s="121"/>
      <c r="Q77" s="121"/>
      <c r="R77" s="121"/>
      <c r="S77" s="121"/>
      <c r="T77" s="120"/>
      <c r="U77" s="120"/>
      <c r="V77" s="120"/>
      <c r="W77" s="120"/>
      <c r="X77" s="120"/>
    </row>
    <row r="78" spans="1:24" x14ac:dyDescent="0.15">
      <c r="A78" s="120"/>
      <c r="B78" s="162"/>
      <c r="C78" s="162" t="s">
        <v>415</v>
      </c>
      <c r="D78" s="162"/>
      <c r="E78" s="137"/>
      <c r="F78" s="121"/>
      <c r="G78" s="121"/>
      <c r="H78" s="121"/>
      <c r="I78" s="121"/>
      <c r="J78" s="121"/>
      <c r="K78" s="121"/>
      <c r="L78" s="121"/>
      <c r="M78" s="121"/>
      <c r="N78" s="121"/>
      <c r="O78" s="123"/>
      <c r="P78" s="121"/>
      <c r="Q78" s="121"/>
      <c r="R78" s="121"/>
      <c r="S78" s="121"/>
      <c r="T78" s="120"/>
      <c r="U78" s="120"/>
      <c r="V78" s="120"/>
      <c r="W78" s="120"/>
      <c r="X78" s="120"/>
    </row>
    <row r="79" spans="1:24" x14ac:dyDescent="0.15">
      <c r="A79" s="120"/>
      <c r="B79" s="162"/>
      <c r="C79" s="162" t="s">
        <v>414</v>
      </c>
      <c r="D79" s="162"/>
      <c r="E79" s="137"/>
      <c r="F79" s="121"/>
      <c r="G79" s="121"/>
      <c r="H79" s="121"/>
      <c r="I79" s="121"/>
      <c r="J79" s="121"/>
      <c r="K79" s="121"/>
      <c r="L79" s="121"/>
      <c r="M79" s="121"/>
      <c r="N79" s="121"/>
      <c r="O79" s="123"/>
      <c r="P79" s="121"/>
      <c r="Q79" s="121"/>
      <c r="R79" s="121"/>
      <c r="S79" s="121"/>
      <c r="T79" s="120"/>
      <c r="U79" s="120"/>
      <c r="V79" s="120"/>
      <c r="W79" s="120"/>
      <c r="X79" s="120"/>
    </row>
    <row r="80" spans="1:24" ht="29.25" customHeight="1" x14ac:dyDescent="0.15">
      <c r="A80" s="120"/>
      <c r="B80" s="162"/>
      <c r="C80" s="289" t="s">
        <v>335</v>
      </c>
      <c r="D80" s="289"/>
      <c r="E80" s="137"/>
      <c r="F80" s="121"/>
      <c r="G80" s="121"/>
      <c r="H80" s="121"/>
      <c r="I80" s="121"/>
      <c r="J80" s="121"/>
      <c r="K80" s="121"/>
      <c r="L80" s="121"/>
      <c r="M80" s="121"/>
      <c r="N80" s="121"/>
      <c r="O80" s="123"/>
      <c r="P80" s="121"/>
      <c r="Q80" s="121"/>
      <c r="R80" s="121"/>
      <c r="S80" s="121"/>
      <c r="T80" s="120"/>
      <c r="U80" s="120"/>
      <c r="V80" s="120"/>
      <c r="W80" s="120"/>
      <c r="X80" s="120"/>
    </row>
    <row r="81" spans="2:4" x14ac:dyDescent="0.15">
      <c r="B81" s="291"/>
      <c r="C81" s="291"/>
      <c r="D81" s="291"/>
    </row>
    <row r="82" spans="2:4" hidden="1" x14ac:dyDescent="0.15">
      <c r="B82" s="291"/>
      <c r="C82" s="291"/>
      <c r="D82" s="291"/>
    </row>
    <row r="83" spans="2:4" hidden="1" x14ac:dyDescent="0.15">
      <c r="B83" s="291"/>
      <c r="C83" s="291"/>
      <c r="D83" s="291"/>
    </row>
  </sheetData>
  <sheetProtection password="B119" sheet="1" objects="1" scenarios="1"/>
  <mergeCells count="8">
    <mergeCell ref="F48:H48"/>
    <mergeCell ref="D48:E48"/>
    <mergeCell ref="E54:G54"/>
    <mergeCell ref="C20:E20"/>
    <mergeCell ref="G20:H20"/>
    <mergeCell ref="C32:E32"/>
    <mergeCell ref="G32:H32"/>
    <mergeCell ref="G43:H43"/>
  </mergeCells>
  <phoneticPr fontId="2"/>
  <pageMargins left="0.47244094488188981" right="0.27559055118110237" top="0.31" bottom="0.17" header="0.17" footer="0.14000000000000001"/>
  <pageSetup paperSize="9" scale="77" fitToHeight="0" orientation="landscape" r:id="rId1"/>
  <headerFooter alignWithMargins="0"/>
  <rowBreaks count="1" manualBreakCount="1">
    <brk id="41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showGridLines="0" zoomScaleNormal="100" workbookViewId="0">
      <selection activeCell="N2" sqref="N2"/>
    </sheetView>
  </sheetViews>
  <sheetFormatPr defaultColWidth="0" defaultRowHeight="13.5" zeroHeight="1" x14ac:dyDescent="0.15"/>
  <cols>
    <col min="1" max="1" width="1.125" customWidth="1"/>
    <col min="2" max="2" width="9" customWidth="1"/>
    <col min="3" max="3" width="25" customWidth="1"/>
    <col min="4" max="11" width="9" customWidth="1"/>
    <col min="12" max="12" width="1.5" customWidth="1"/>
    <col min="13" max="15" width="9" customWidth="1"/>
    <col min="16" max="16" width="9" hidden="1" customWidth="1"/>
    <col min="17" max="18" width="0" hidden="1" customWidth="1"/>
    <col min="19" max="16384" width="9" hidden="1"/>
  </cols>
  <sheetData>
    <row r="1" spans="1:15" ht="15" x14ac:dyDescent="0.25">
      <c r="A1" s="189" t="s">
        <v>349</v>
      </c>
      <c r="B1" s="2"/>
      <c r="C1" s="2"/>
      <c r="D1" s="189"/>
      <c r="E1" s="189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5">
      <c r="A2" s="189"/>
      <c r="B2" s="189" t="s">
        <v>347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" x14ac:dyDescent="0.25">
      <c r="A3" s="189"/>
      <c r="B3" s="189" t="s">
        <v>348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x14ac:dyDescent="0.25">
      <c r="A4" s="2"/>
      <c r="B4" s="190" t="s">
        <v>202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4.25" x14ac:dyDescent="0.2">
      <c r="A5" s="2"/>
      <c r="B5" s="201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</row>
    <row r="6" spans="1:15" ht="14.25" x14ac:dyDescent="0.2">
      <c r="A6" s="2"/>
      <c r="B6" s="196"/>
      <c r="C6" s="110"/>
      <c r="D6" s="202"/>
      <c r="E6" s="196" t="s">
        <v>203</v>
      </c>
      <c r="F6" s="196"/>
      <c r="G6" s="196"/>
      <c r="H6" s="196"/>
      <c r="I6" s="196"/>
      <c r="J6" s="196"/>
      <c r="K6" s="196"/>
      <c r="L6" s="196"/>
      <c r="M6" s="196"/>
      <c r="N6" s="196"/>
      <c r="O6" s="196"/>
    </row>
    <row r="7" spans="1:15" ht="14.25" x14ac:dyDescent="0.2">
      <c r="A7" s="2"/>
      <c r="B7" s="196"/>
      <c r="C7" s="110"/>
      <c r="D7" s="203"/>
      <c r="E7" s="196" t="s">
        <v>204</v>
      </c>
      <c r="F7" s="196"/>
      <c r="G7" s="196"/>
      <c r="H7" s="196"/>
      <c r="I7" s="196"/>
      <c r="J7" s="196"/>
      <c r="K7" s="196"/>
      <c r="L7" s="196"/>
      <c r="M7" s="196"/>
      <c r="N7" s="196"/>
      <c r="O7" s="196"/>
    </row>
    <row r="8" spans="1:15" ht="14.25" x14ac:dyDescent="0.2">
      <c r="A8" s="2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</row>
    <row r="9" spans="1:15" ht="45" x14ac:dyDescent="0.2">
      <c r="A9" s="2"/>
      <c r="B9" s="196"/>
      <c r="C9" s="196"/>
      <c r="D9" s="196"/>
      <c r="E9" s="228" t="s">
        <v>211</v>
      </c>
      <c r="F9" s="228" t="s">
        <v>208</v>
      </c>
      <c r="G9" s="228" t="s">
        <v>216</v>
      </c>
      <c r="H9" s="228" t="s">
        <v>217</v>
      </c>
      <c r="I9" s="228" t="s">
        <v>213</v>
      </c>
      <c r="J9" s="228" t="s">
        <v>218</v>
      </c>
      <c r="K9" s="228" t="s">
        <v>215</v>
      </c>
      <c r="L9" s="196"/>
      <c r="M9" s="192" t="s">
        <v>82</v>
      </c>
      <c r="N9" s="196"/>
      <c r="O9" s="196"/>
    </row>
    <row r="10" spans="1:15" ht="24" x14ac:dyDescent="0.2">
      <c r="A10" s="2"/>
      <c r="B10" s="401" t="s">
        <v>205</v>
      </c>
      <c r="C10" s="402"/>
      <c r="D10" s="204" t="s">
        <v>69</v>
      </c>
      <c r="E10" s="205"/>
      <c r="F10" s="205">
        <v>3000</v>
      </c>
      <c r="G10" s="205"/>
      <c r="H10" s="205"/>
      <c r="I10" s="205">
        <v>5000</v>
      </c>
      <c r="J10" s="205"/>
      <c r="K10" s="205"/>
      <c r="L10" s="196"/>
      <c r="M10" s="206">
        <f>SUM(E10:L10)</f>
        <v>8000</v>
      </c>
      <c r="N10" s="399" t="s">
        <v>350</v>
      </c>
      <c r="O10" s="400"/>
    </row>
    <row r="11" spans="1:15" ht="14.25" x14ac:dyDescent="0.2">
      <c r="A11" s="2"/>
      <c r="B11" s="196"/>
      <c r="C11" s="196"/>
      <c r="D11" s="224" t="s">
        <v>207</v>
      </c>
      <c r="E11" s="207">
        <f>E10/$M$10</f>
        <v>0</v>
      </c>
      <c r="F11" s="207">
        <f t="shared" ref="F11:K11" si="0">F10/$M$10</f>
        <v>0.375</v>
      </c>
      <c r="G11" s="207">
        <f t="shared" si="0"/>
        <v>0</v>
      </c>
      <c r="H11" s="207">
        <f t="shared" si="0"/>
        <v>0</v>
      </c>
      <c r="I11" s="207">
        <f t="shared" si="0"/>
        <v>0.625</v>
      </c>
      <c r="J11" s="207">
        <f t="shared" si="0"/>
        <v>0</v>
      </c>
      <c r="K11" s="207">
        <f t="shared" si="0"/>
        <v>0</v>
      </c>
      <c r="L11" s="196"/>
      <c r="M11" s="207">
        <f>SUM(E11:L11)</f>
        <v>1</v>
      </c>
      <c r="N11" s="196"/>
      <c r="O11" s="196"/>
    </row>
    <row r="12" spans="1:15" ht="14.25" x14ac:dyDescent="0.2">
      <c r="A12" s="2"/>
      <c r="B12" s="196"/>
      <c r="C12" s="196"/>
      <c r="D12" s="196"/>
      <c r="E12" s="208"/>
      <c r="F12" s="208"/>
      <c r="G12" s="208"/>
      <c r="H12" s="208"/>
      <c r="I12" s="208"/>
      <c r="J12" s="208"/>
      <c r="K12" s="208"/>
      <c r="L12" s="196"/>
      <c r="M12" s="196"/>
      <c r="N12" s="196"/>
      <c r="O12" s="196"/>
    </row>
    <row r="13" spans="1:15" ht="14.25" x14ac:dyDescent="0.2">
      <c r="A13" s="2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</row>
    <row r="14" spans="1:15" ht="14.25" x14ac:dyDescent="0.2">
      <c r="A14" s="2"/>
      <c r="B14" s="209" t="s">
        <v>84</v>
      </c>
      <c r="C14" s="209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</row>
    <row r="15" spans="1:15" ht="14.25" x14ac:dyDescent="0.2">
      <c r="A15" s="2"/>
      <c r="B15" s="210"/>
      <c r="C15" s="193" t="s">
        <v>209</v>
      </c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</row>
    <row r="16" spans="1:15" ht="24" x14ac:dyDescent="0.2">
      <c r="A16" s="2"/>
      <c r="B16" s="226">
        <v>1.1000000000000001</v>
      </c>
      <c r="C16" s="225" t="s">
        <v>228</v>
      </c>
      <c r="D16" s="203">
        <f>SUMPRODUCT($E$11:$L$11,E16:L16)</f>
        <v>0</v>
      </c>
      <c r="E16" s="213"/>
      <c r="F16" s="213"/>
      <c r="G16" s="213"/>
      <c r="H16" s="213"/>
      <c r="I16" s="213"/>
      <c r="J16" s="213"/>
      <c r="K16" s="213"/>
      <c r="L16" s="399" t="s">
        <v>351</v>
      </c>
      <c r="M16" s="400"/>
      <c r="N16" s="400"/>
      <c r="O16" s="400"/>
    </row>
    <row r="17" spans="1:15" ht="24" x14ac:dyDescent="0.2">
      <c r="A17" s="2"/>
      <c r="B17" s="226" t="s">
        <v>1</v>
      </c>
      <c r="C17" s="225" t="s">
        <v>229</v>
      </c>
      <c r="D17" s="203">
        <f>SUMPRODUCT($E$11:$L$11,E17:L17)</f>
        <v>0</v>
      </c>
      <c r="E17" s="213"/>
      <c r="F17" s="213"/>
      <c r="G17" s="213"/>
      <c r="H17" s="213"/>
      <c r="I17" s="213"/>
      <c r="J17" s="213"/>
      <c r="K17" s="213"/>
      <c r="L17" s="399" t="s">
        <v>352</v>
      </c>
      <c r="M17" s="400"/>
      <c r="N17" s="400"/>
      <c r="O17" s="400"/>
    </row>
    <row r="18" spans="1:15" ht="14.25" x14ac:dyDescent="0.2">
      <c r="A18" s="2"/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196"/>
      <c r="M18" s="211"/>
      <c r="N18" s="211"/>
      <c r="O18" s="211"/>
    </row>
    <row r="19" spans="1:15" ht="14.25" x14ac:dyDescent="0.2">
      <c r="A19" s="2"/>
      <c r="B19" s="196"/>
      <c r="C19" s="214" t="s">
        <v>219</v>
      </c>
      <c r="D19" s="215"/>
      <c r="E19" s="215"/>
      <c r="F19" s="215"/>
      <c r="G19" s="216"/>
      <c r="H19" s="215"/>
      <c r="I19" s="196"/>
      <c r="J19" s="196"/>
      <c r="K19" s="196"/>
      <c r="L19" s="196"/>
      <c r="M19" s="196"/>
      <c r="N19" s="196"/>
      <c r="O19" s="196"/>
    </row>
    <row r="20" spans="1:15" ht="14.25" x14ac:dyDescent="0.2">
      <c r="A20" s="2"/>
      <c r="B20" s="196"/>
      <c r="C20" s="217"/>
      <c r="D20" s="218" t="s">
        <v>221</v>
      </c>
      <c r="E20" s="218" t="s">
        <v>222</v>
      </c>
      <c r="F20" s="218" t="s">
        <v>223</v>
      </c>
      <c r="G20" s="218" t="s">
        <v>224</v>
      </c>
      <c r="H20" s="218" t="s">
        <v>220</v>
      </c>
      <c r="I20" s="196"/>
      <c r="J20" s="196"/>
      <c r="K20" s="196"/>
      <c r="L20" s="196"/>
      <c r="M20" s="196"/>
      <c r="N20" s="196"/>
      <c r="O20" s="196"/>
    </row>
    <row r="21" spans="1:15" ht="14.25" x14ac:dyDescent="0.2">
      <c r="A21" s="2"/>
      <c r="B21" s="196"/>
      <c r="C21" s="192" t="s">
        <v>211</v>
      </c>
      <c r="D21" s="219">
        <v>1538</v>
      </c>
      <c r="E21" s="219">
        <v>2251</v>
      </c>
      <c r="F21" s="219">
        <v>3227</v>
      </c>
      <c r="G21" s="219">
        <v>4273</v>
      </c>
      <c r="H21" s="220"/>
      <c r="I21" s="223" t="s">
        <v>353</v>
      </c>
      <c r="J21" s="196"/>
      <c r="K21" s="196"/>
      <c r="L21" s="196"/>
      <c r="M21" s="196"/>
      <c r="N21" s="196"/>
      <c r="O21" s="196"/>
    </row>
    <row r="22" spans="1:15" ht="14.25" x14ac:dyDescent="0.2">
      <c r="A22" s="2"/>
      <c r="B22" s="196"/>
      <c r="C22" s="192" t="s">
        <v>208</v>
      </c>
      <c r="D22" s="219">
        <v>10505</v>
      </c>
      <c r="E22" s="219">
        <v>15682</v>
      </c>
      <c r="F22" s="219">
        <v>23969</v>
      </c>
      <c r="G22" s="219">
        <v>32591</v>
      </c>
      <c r="H22" s="220"/>
      <c r="I22" s="196"/>
      <c r="J22" s="196"/>
      <c r="K22" s="196"/>
      <c r="L22" s="196"/>
      <c r="M22" s="196"/>
      <c r="N22" s="196"/>
      <c r="O22" s="196"/>
    </row>
    <row r="23" spans="1:15" ht="24" x14ac:dyDescent="0.2">
      <c r="A23" s="2"/>
      <c r="B23" s="196"/>
      <c r="C23" s="192" t="s">
        <v>210</v>
      </c>
      <c r="D23" s="219">
        <v>6250</v>
      </c>
      <c r="E23" s="219">
        <v>7510</v>
      </c>
      <c r="F23" s="219">
        <v>8870</v>
      </c>
      <c r="G23" s="219">
        <v>10450</v>
      </c>
      <c r="H23" s="220">
        <v>9502</v>
      </c>
      <c r="I23" s="196"/>
      <c r="J23" s="196"/>
      <c r="K23" s="196"/>
      <c r="L23" s="196"/>
      <c r="M23" s="196"/>
      <c r="N23" s="196"/>
      <c r="O23" s="196"/>
    </row>
    <row r="24" spans="1:15" ht="24" x14ac:dyDescent="0.2">
      <c r="A24" s="2"/>
      <c r="B24" s="196"/>
      <c r="C24" s="192" t="s">
        <v>212</v>
      </c>
      <c r="D24" s="219">
        <v>2312</v>
      </c>
      <c r="E24" s="219">
        <v>2729</v>
      </c>
      <c r="F24" s="219">
        <v>3551</v>
      </c>
      <c r="G24" s="219">
        <v>4262</v>
      </c>
      <c r="H24" s="220"/>
      <c r="I24" s="196"/>
      <c r="J24" s="196"/>
      <c r="K24" s="196"/>
      <c r="L24" s="196"/>
      <c r="M24" s="196"/>
      <c r="N24" s="196"/>
      <c r="O24" s="196"/>
    </row>
    <row r="25" spans="1:15" ht="14.25" x14ac:dyDescent="0.2">
      <c r="A25" s="2"/>
      <c r="B25" s="196"/>
      <c r="C25" s="192" t="s">
        <v>213</v>
      </c>
      <c r="D25" s="219">
        <v>10968</v>
      </c>
      <c r="E25" s="219">
        <v>12673</v>
      </c>
      <c r="F25" s="219">
        <v>15686</v>
      </c>
      <c r="G25" s="219">
        <v>17847</v>
      </c>
      <c r="H25" s="220"/>
      <c r="I25" s="196"/>
      <c r="J25" s="196"/>
      <c r="K25" s="196"/>
      <c r="L25" s="196"/>
      <c r="M25" s="196"/>
      <c r="N25" s="196"/>
      <c r="O25" s="196"/>
    </row>
    <row r="26" spans="1:15" ht="14.25" x14ac:dyDescent="0.2">
      <c r="A26" s="2"/>
      <c r="B26" s="196"/>
      <c r="C26" s="192" t="s">
        <v>214</v>
      </c>
      <c r="D26" s="219">
        <v>1168</v>
      </c>
      <c r="E26" s="219">
        <v>1506</v>
      </c>
      <c r="F26" s="219">
        <v>1920</v>
      </c>
      <c r="G26" s="219">
        <v>2503</v>
      </c>
      <c r="H26" s="220"/>
      <c r="I26" s="196"/>
      <c r="J26" s="196"/>
      <c r="K26" s="196"/>
      <c r="L26" s="196"/>
      <c r="M26" s="196"/>
      <c r="N26" s="196"/>
      <c r="O26" s="196"/>
    </row>
    <row r="27" spans="1:15" ht="24" x14ac:dyDescent="0.2">
      <c r="A27" s="2"/>
      <c r="B27" s="196"/>
      <c r="C27" s="192" t="s">
        <v>215</v>
      </c>
      <c r="D27" s="219">
        <v>1538</v>
      </c>
      <c r="E27" s="219">
        <v>2251</v>
      </c>
      <c r="F27" s="219">
        <v>3227</v>
      </c>
      <c r="G27" s="219">
        <v>4273</v>
      </c>
      <c r="H27" s="220"/>
      <c r="I27" s="196"/>
      <c r="J27" s="196"/>
      <c r="K27" s="196"/>
      <c r="L27" s="196"/>
      <c r="M27" s="196"/>
      <c r="N27" s="196"/>
      <c r="O27" s="196"/>
    </row>
    <row r="28" spans="1:15" ht="14.25" x14ac:dyDescent="0.2">
      <c r="A28" s="2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</row>
    <row r="29" spans="1:15" ht="14.25" x14ac:dyDescent="0.2">
      <c r="A29" s="2"/>
      <c r="B29" s="221" t="s">
        <v>230</v>
      </c>
      <c r="C29" s="221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</row>
    <row r="30" spans="1:15" ht="24" customHeight="1" x14ac:dyDescent="0.2">
      <c r="A30" s="2"/>
      <c r="B30" s="211" t="s">
        <v>6</v>
      </c>
      <c r="C30" s="212" t="s">
        <v>226</v>
      </c>
      <c r="D30" s="203">
        <f>SUMPRODUCT($E$11:$L$11,E30:L30)</f>
        <v>0</v>
      </c>
      <c r="E30" s="213"/>
      <c r="F30" s="213"/>
      <c r="G30" s="213"/>
      <c r="H30" s="213"/>
      <c r="I30" s="213"/>
      <c r="J30" s="213"/>
      <c r="K30" s="213"/>
      <c r="L30" s="399" t="s">
        <v>352</v>
      </c>
      <c r="M30" s="400"/>
      <c r="N30" s="400"/>
      <c r="O30" s="400"/>
    </row>
    <row r="31" spans="1:15" ht="23.25" customHeight="1" x14ac:dyDescent="0.2">
      <c r="A31" s="2"/>
      <c r="B31" s="211">
        <v>2.2000000000000002</v>
      </c>
      <c r="C31" s="212" t="s">
        <v>227</v>
      </c>
      <c r="D31" s="203">
        <f>SUMPRODUCT($E$11:$L$11,E31:L31)</f>
        <v>0</v>
      </c>
      <c r="E31" s="213"/>
      <c r="F31" s="213"/>
      <c r="G31" s="213"/>
      <c r="H31" s="213"/>
      <c r="I31" s="213"/>
      <c r="J31" s="213"/>
      <c r="K31" s="213"/>
      <c r="L31" s="399" t="s">
        <v>352</v>
      </c>
      <c r="M31" s="400"/>
      <c r="N31" s="400"/>
      <c r="O31" s="400"/>
    </row>
    <row r="32" spans="1:15" ht="14.25" x14ac:dyDescent="0.2">
      <c r="A32" s="2"/>
      <c r="B32" s="196"/>
      <c r="C32" s="196"/>
      <c r="D32" s="196"/>
      <c r="E32" s="222"/>
      <c r="F32" s="196"/>
      <c r="G32" s="196"/>
      <c r="H32" s="196"/>
      <c r="I32" s="196"/>
      <c r="J32" s="196"/>
      <c r="K32" s="196"/>
      <c r="L32" s="196"/>
      <c r="M32" s="196"/>
      <c r="N32" s="196"/>
      <c r="O32" s="196"/>
    </row>
    <row r="33" spans="1:15" ht="14.25" x14ac:dyDescent="0.2">
      <c r="A33" s="2"/>
      <c r="B33" s="196"/>
      <c r="C33" s="214" t="s">
        <v>225</v>
      </c>
      <c r="D33" s="215"/>
      <c r="E33" s="215"/>
      <c r="F33" s="215"/>
      <c r="G33" s="216"/>
      <c r="H33" s="196"/>
      <c r="I33" s="196"/>
      <c r="J33" s="196"/>
      <c r="K33" s="196"/>
      <c r="L33" s="196"/>
      <c r="M33" s="196"/>
      <c r="N33" s="196"/>
      <c r="O33" s="196"/>
    </row>
    <row r="34" spans="1:15" ht="14.25" x14ac:dyDescent="0.2">
      <c r="A34" s="2"/>
      <c r="B34" s="196"/>
      <c r="C34" s="217"/>
      <c r="D34" s="218" t="str">
        <f>D20</f>
        <v>25% point</v>
      </c>
      <c r="E34" s="218" t="str">
        <f t="shared" ref="E34:H34" si="1">E20</f>
        <v>50% point</v>
      </c>
      <c r="F34" s="218" t="str">
        <f t="shared" si="1"/>
        <v>75% point</v>
      </c>
      <c r="G34" s="218" t="str">
        <f t="shared" si="1"/>
        <v>90% point</v>
      </c>
      <c r="H34" s="218" t="str">
        <f t="shared" si="1"/>
        <v>Subject</v>
      </c>
      <c r="I34" s="196"/>
      <c r="J34" s="196"/>
      <c r="K34" s="196"/>
      <c r="L34" s="196"/>
      <c r="M34" s="196"/>
      <c r="N34" s="196"/>
      <c r="O34" s="196"/>
    </row>
    <row r="35" spans="1:15" ht="14.25" x14ac:dyDescent="0.2">
      <c r="A35" s="2"/>
      <c r="B35" s="196"/>
      <c r="C35" s="192" t="str">
        <f>C21</f>
        <v>(1) Retail Stores</v>
      </c>
      <c r="D35" s="219">
        <v>404</v>
      </c>
      <c r="E35" s="219">
        <v>1102</v>
      </c>
      <c r="F35" s="219">
        <v>1731</v>
      </c>
      <c r="G35" s="219">
        <v>3089</v>
      </c>
      <c r="H35" s="220"/>
      <c r="I35" s="223" t="s">
        <v>354</v>
      </c>
      <c r="J35" s="196"/>
      <c r="K35" s="196"/>
      <c r="L35" s="196"/>
      <c r="M35" s="196"/>
      <c r="N35" s="196"/>
      <c r="O35" s="196"/>
    </row>
    <row r="36" spans="1:15" ht="14.25" x14ac:dyDescent="0.2">
      <c r="A36" s="2"/>
      <c r="B36" s="196"/>
      <c r="C36" s="192" t="str">
        <f t="shared" ref="C36:C41" si="2">C22</f>
        <v>(2) Restaurants</v>
      </c>
      <c r="D36" s="219">
        <v>14205</v>
      </c>
      <c r="E36" s="219">
        <v>21053</v>
      </c>
      <c r="F36" s="219">
        <v>30404</v>
      </c>
      <c r="G36" s="219">
        <v>36641</v>
      </c>
      <c r="H36" s="220"/>
      <c r="I36" s="196"/>
      <c r="J36" s="196"/>
      <c r="K36" s="196"/>
      <c r="L36" s="196"/>
      <c r="M36" s="196"/>
      <c r="N36" s="196"/>
      <c r="O36" s="196"/>
    </row>
    <row r="37" spans="1:15" ht="24" x14ac:dyDescent="0.2">
      <c r="A37" s="2"/>
      <c r="B37" s="196"/>
      <c r="C37" s="192" t="str">
        <f t="shared" si="2"/>
        <v>(3) Department stores/ Supermarkets (by scale)</v>
      </c>
      <c r="D37" s="219">
        <v>1267</v>
      </c>
      <c r="E37" s="219">
        <v>1901</v>
      </c>
      <c r="F37" s="219">
        <v>2780</v>
      </c>
      <c r="G37" s="219">
        <v>3800</v>
      </c>
      <c r="H37" s="220"/>
      <c r="I37" s="196"/>
      <c r="J37" s="196"/>
      <c r="K37" s="196"/>
      <c r="L37" s="196"/>
      <c r="M37" s="196"/>
      <c r="N37" s="196"/>
      <c r="O37" s="196"/>
    </row>
    <row r="38" spans="1:15" ht="24" x14ac:dyDescent="0.2">
      <c r="A38" s="2"/>
      <c r="B38" s="196"/>
      <c r="C38" s="192" t="str">
        <f t="shared" si="2"/>
        <v>(4) Home electronics mass retailers</v>
      </c>
      <c r="D38" s="219">
        <v>404</v>
      </c>
      <c r="E38" s="219">
        <v>1102</v>
      </c>
      <c r="F38" s="219">
        <v>1731</v>
      </c>
      <c r="G38" s="219">
        <v>3089</v>
      </c>
      <c r="H38" s="220"/>
      <c r="I38" s="196"/>
      <c r="J38" s="196"/>
      <c r="K38" s="196"/>
      <c r="L38" s="196"/>
      <c r="M38" s="196"/>
      <c r="N38" s="196"/>
      <c r="O38" s="196"/>
    </row>
    <row r="39" spans="1:15" ht="14.25" x14ac:dyDescent="0.2">
      <c r="A39" s="2"/>
      <c r="B39" s="196"/>
      <c r="C39" s="192" t="str">
        <f t="shared" si="2"/>
        <v>(5) Convenience Stores</v>
      </c>
      <c r="D39" s="219">
        <v>2000</v>
      </c>
      <c r="E39" s="219">
        <v>2700</v>
      </c>
      <c r="F39" s="219">
        <v>3750</v>
      </c>
      <c r="G39" s="219">
        <v>5000</v>
      </c>
      <c r="H39" s="220"/>
      <c r="I39" s="196"/>
      <c r="J39" s="196"/>
      <c r="K39" s="196"/>
      <c r="L39" s="196"/>
      <c r="M39" s="196"/>
      <c r="N39" s="196"/>
      <c r="O39" s="196"/>
    </row>
    <row r="40" spans="1:15" ht="14.25" x14ac:dyDescent="0.2">
      <c r="A40" s="2"/>
      <c r="B40" s="196"/>
      <c r="C40" s="192" t="str">
        <f t="shared" si="2"/>
        <v>(6) Office area of stores</v>
      </c>
      <c r="D40" s="219">
        <v>490</v>
      </c>
      <c r="E40" s="219">
        <v>693</v>
      </c>
      <c r="F40" s="219">
        <v>975</v>
      </c>
      <c r="G40" s="219">
        <v>1293</v>
      </c>
      <c r="H40" s="220"/>
      <c r="I40" s="196"/>
      <c r="J40" s="196"/>
      <c r="K40" s="196"/>
      <c r="L40" s="196"/>
      <c r="M40" s="196"/>
      <c r="N40" s="196"/>
      <c r="O40" s="196"/>
    </row>
    <row r="41" spans="1:15" ht="24" x14ac:dyDescent="0.2">
      <c r="A41" s="2"/>
      <c r="B41" s="196"/>
      <c r="C41" s="192" t="str">
        <f t="shared" si="2"/>
        <v>(7) Others (deemed equivalent to retail stores)</v>
      </c>
      <c r="D41" s="219">
        <v>404</v>
      </c>
      <c r="E41" s="219">
        <v>1102</v>
      </c>
      <c r="F41" s="219">
        <v>1731</v>
      </c>
      <c r="G41" s="219">
        <v>3089</v>
      </c>
      <c r="H41" s="220"/>
      <c r="I41" s="196"/>
      <c r="J41" s="196"/>
      <c r="K41" s="196"/>
      <c r="L41" s="196"/>
      <c r="M41" s="196"/>
      <c r="N41" s="196"/>
      <c r="O41" s="196"/>
    </row>
    <row r="42" spans="1:15" ht="14.25" x14ac:dyDescent="0.2">
      <c r="A42" s="2"/>
      <c r="B42" s="196"/>
      <c r="C42" s="196"/>
      <c r="D42" s="196"/>
      <c r="E42" s="222"/>
      <c r="F42" s="196"/>
      <c r="G42" s="196"/>
      <c r="H42" s="196"/>
      <c r="I42" s="196"/>
      <c r="J42" s="196"/>
      <c r="K42" s="196"/>
      <c r="L42" s="196"/>
      <c r="M42" s="196"/>
      <c r="N42" s="196"/>
      <c r="O42" s="196"/>
    </row>
    <row r="43" spans="1:15" ht="14.25" x14ac:dyDescent="0.2">
      <c r="A43" s="2"/>
      <c r="B43" s="196"/>
      <c r="C43" s="196"/>
      <c r="D43" s="196"/>
      <c r="E43" s="222"/>
      <c r="F43" s="196"/>
      <c r="G43" s="196"/>
      <c r="H43" s="196"/>
      <c r="I43" s="196"/>
      <c r="J43" s="196"/>
      <c r="K43" s="196"/>
      <c r="L43" s="196"/>
      <c r="M43" s="196"/>
      <c r="N43" s="196"/>
      <c r="O43" s="196"/>
    </row>
    <row r="44" spans="1:15" ht="14.25" x14ac:dyDescent="0.2">
      <c r="A44" s="2"/>
      <c r="B44" s="221" t="s">
        <v>231</v>
      </c>
      <c r="C44" s="221"/>
      <c r="D44" s="196"/>
      <c r="E44" s="196"/>
      <c r="F44" s="222"/>
      <c r="G44" s="64"/>
      <c r="H44" s="196"/>
      <c r="I44" s="196"/>
      <c r="J44" s="196"/>
      <c r="K44" s="196"/>
      <c r="L44" s="196"/>
      <c r="M44" s="196"/>
      <c r="N44" s="196"/>
      <c r="O44" s="196"/>
    </row>
    <row r="45" spans="1:15" ht="14.25" x14ac:dyDescent="0.2">
      <c r="A45" s="2"/>
      <c r="B45" s="211" t="s">
        <v>18</v>
      </c>
      <c r="C45" s="212" t="s">
        <v>170</v>
      </c>
      <c r="D45" s="203">
        <f>D46*2/3+D47*1/3</f>
        <v>0</v>
      </c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</row>
    <row r="46" spans="1:15" ht="24" customHeight="1" x14ac:dyDescent="0.2">
      <c r="A46" s="2"/>
      <c r="B46" s="64" t="s">
        <v>123</v>
      </c>
      <c r="C46" s="222" t="s">
        <v>232</v>
      </c>
      <c r="D46" s="203">
        <f>SUMPRODUCT($E$11:$L$11,E46:L46)</f>
        <v>0</v>
      </c>
      <c r="E46" s="213"/>
      <c r="F46" s="213"/>
      <c r="G46" s="213"/>
      <c r="H46" s="213"/>
      <c r="I46" s="213"/>
      <c r="J46" s="213"/>
      <c r="K46" s="213"/>
      <c r="L46" s="399" t="s">
        <v>352</v>
      </c>
      <c r="M46" s="400"/>
      <c r="N46" s="400"/>
      <c r="O46" s="400"/>
    </row>
    <row r="47" spans="1:15" ht="14.25" x14ac:dyDescent="0.2">
      <c r="A47" s="2"/>
      <c r="B47" s="64" t="s">
        <v>124</v>
      </c>
      <c r="C47" s="222" t="s">
        <v>233</v>
      </c>
      <c r="D47" s="213"/>
      <c r="E47" s="223" t="s">
        <v>355</v>
      </c>
      <c r="F47" s="196"/>
      <c r="G47" s="196"/>
      <c r="H47" s="196"/>
      <c r="I47" s="196"/>
      <c r="J47" s="196"/>
      <c r="K47" s="196"/>
      <c r="L47" s="224"/>
      <c r="M47" s="224"/>
      <c r="N47" s="196"/>
      <c r="O47" s="196"/>
    </row>
    <row r="48" spans="1:15" ht="23.25" customHeight="1" x14ac:dyDescent="0.2">
      <c r="A48" s="2"/>
      <c r="B48" s="211" t="s">
        <v>19</v>
      </c>
      <c r="C48" s="227" t="s">
        <v>234</v>
      </c>
      <c r="D48" s="203">
        <f>SUMPRODUCT($E$11:$L$11,E48:L48)</f>
        <v>0</v>
      </c>
      <c r="E48" s="213"/>
      <c r="F48" s="213"/>
      <c r="G48" s="213"/>
      <c r="H48" s="213"/>
      <c r="I48" s="213"/>
      <c r="J48" s="213"/>
      <c r="K48" s="213"/>
      <c r="L48" s="399" t="s">
        <v>352</v>
      </c>
      <c r="M48" s="400"/>
      <c r="N48" s="400"/>
      <c r="O48" s="400"/>
    </row>
    <row r="49" spans="1:15" ht="22.5" customHeight="1" x14ac:dyDescent="0.2">
      <c r="A49" s="2"/>
      <c r="B49" s="226" t="s">
        <v>20</v>
      </c>
      <c r="C49" s="227" t="s">
        <v>235</v>
      </c>
      <c r="D49" s="203">
        <f>SUMPRODUCT($E$11:$L$11,E49:L49)</f>
        <v>0</v>
      </c>
      <c r="E49" s="213"/>
      <c r="F49" s="213"/>
      <c r="G49" s="213"/>
      <c r="H49" s="213"/>
      <c r="I49" s="213"/>
      <c r="J49" s="213"/>
      <c r="K49" s="213"/>
      <c r="L49" s="399" t="s">
        <v>352</v>
      </c>
      <c r="M49" s="400"/>
      <c r="N49" s="400"/>
      <c r="O49" s="400"/>
    </row>
    <row r="50" spans="1:15" ht="14.25" x14ac:dyDescent="0.2">
      <c r="A50" s="2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5"/>
      <c r="M50" s="196"/>
      <c r="N50" s="196"/>
      <c r="O50" s="196"/>
    </row>
    <row r="51" spans="1:15" ht="14.25" x14ac:dyDescent="0.2">
      <c r="A51" s="2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</row>
  </sheetData>
  <sheetProtection password="B119" sheet="1" objects="1" scenarios="1"/>
  <mergeCells count="9">
    <mergeCell ref="L46:O46"/>
    <mergeCell ref="L48:O48"/>
    <mergeCell ref="L49:O49"/>
    <mergeCell ref="B10:C10"/>
    <mergeCell ref="N10:O10"/>
    <mergeCell ref="L16:O16"/>
    <mergeCell ref="L17:O17"/>
    <mergeCell ref="L30:O30"/>
    <mergeCell ref="L31:O31"/>
  </mergeCells>
  <phoneticPr fontId="2"/>
  <conditionalFormatting sqref="E16:K17">
    <cfRule type="expression" dxfId="11" priority="8" stopIfTrue="1">
      <formula>E$10&gt;0</formula>
    </cfRule>
  </conditionalFormatting>
  <conditionalFormatting sqref="E30:K31">
    <cfRule type="expression" dxfId="10" priority="7" stopIfTrue="1">
      <formula>E$10&gt;0</formula>
    </cfRule>
  </conditionalFormatting>
  <conditionalFormatting sqref="E46:K46">
    <cfRule type="expression" dxfId="9" priority="3" stopIfTrue="1">
      <formula>E$10&gt;0</formula>
    </cfRule>
  </conditionalFormatting>
  <conditionalFormatting sqref="E48:K49">
    <cfRule type="expression" dxfId="8" priority="2" stopIfTrue="1">
      <formula>E$10&gt;0</formula>
    </cfRule>
  </conditionalFormatting>
  <conditionalFormatting sqref="D47">
    <cfRule type="expression" dxfId="7" priority="1" stopIfTrue="1">
      <formula>D$10&gt;0</formula>
    </cfRule>
  </conditionalFormatting>
  <pageMargins left="0.7" right="0.7" top="0.75" bottom="0.75" header="0.3" footer="0.3"/>
  <pageSetup paperSize="9"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showGridLines="0" zoomScaleNormal="100" workbookViewId="0">
      <selection activeCell="O1" sqref="O1"/>
    </sheetView>
  </sheetViews>
  <sheetFormatPr defaultColWidth="0" defaultRowHeight="13.5" zeroHeight="1" x14ac:dyDescent="0.15"/>
  <cols>
    <col min="1" max="1" width="1.125" customWidth="1"/>
    <col min="2" max="2" width="9" customWidth="1"/>
    <col min="3" max="3" width="25" customWidth="1"/>
    <col min="4" max="11" width="9" customWidth="1"/>
    <col min="12" max="12" width="1.625" customWidth="1"/>
    <col min="13" max="15" width="9" customWidth="1"/>
    <col min="16" max="16" width="7.25" hidden="1" customWidth="1"/>
    <col min="17" max="16384" width="9" hidden="1"/>
  </cols>
  <sheetData>
    <row r="1" spans="1:15" ht="15" x14ac:dyDescent="0.25">
      <c r="A1" s="189" t="s">
        <v>362</v>
      </c>
      <c r="B1" s="2"/>
      <c r="C1" s="2"/>
      <c r="D1" s="189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5">
      <c r="A2" s="189"/>
      <c r="B2" s="189" t="s">
        <v>347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" x14ac:dyDescent="0.25">
      <c r="A3" s="189"/>
      <c r="B3" s="189" t="s">
        <v>348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x14ac:dyDescent="0.25">
      <c r="A4" s="2"/>
      <c r="B4" s="190" t="s">
        <v>356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" x14ac:dyDescent="0.25">
      <c r="A5" s="2"/>
      <c r="B5" s="190" t="s">
        <v>357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4.25" x14ac:dyDescent="0.2">
      <c r="A6" s="2"/>
      <c r="B6" s="196"/>
      <c r="C6" s="110"/>
      <c r="D6" s="202"/>
      <c r="E6" s="196" t="s">
        <v>203</v>
      </c>
      <c r="F6" s="196"/>
      <c r="G6" s="196"/>
      <c r="H6" s="196"/>
      <c r="I6" s="196"/>
      <c r="J6" s="196"/>
      <c r="K6" s="196"/>
      <c r="L6" s="196"/>
      <c r="M6" s="196"/>
      <c r="N6" s="196"/>
      <c r="O6" s="196"/>
    </row>
    <row r="7" spans="1:15" ht="14.25" x14ac:dyDescent="0.2">
      <c r="A7" s="2"/>
      <c r="B7" s="196"/>
      <c r="C7" s="110"/>
      <c r="D7" s="203"/>
      <c r="E7" s="196" t="s">
        <v>204</v>
      </c>
      <c r="F7" s="196"/>
      <c r="G7" s="196"/>
      <c r="H7" s="196"/>
      <c r="I7" s="196"/>
      <c r="J7" s="196"/>
      <c r="K7" s="196"/>
      <c r="L7" s="196"/>
      <c r="M7" s="196"/>
      <c r="N7" s="196"/>
      <c r="O7" s="196"/>
    </row>
    <row r="8" spans="1:15" ht="14.25" x14ac:dyDescent="0.2">
      <c r="A8" s="2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</row>
    <row r="9" spans="1:15" ht="45" x14ac:dyDescent="0.2">
      <c r="A9" s="2"/>
      <c r="B9" s="196"/>
      <c r="C9" s="196"/>
      <c r="D9" s="196"/>
      <c r="E9" s="228" t="s">
        <v>211</v>
      </c>
      <c r="F9" s="228" t="s">
        <v>208</v>
      </c>
      <c r="G9" s="228" t="s">
        <v>216</v>
      </c>
      <c r="H9" s="228" t="s">
        <v>217</v>
      </c>
      <c r="I9" s="228" t="s">
        <v>213</v>
      </c>
      <c r="J9" s="228" t="s">
        <v>218</v>
      </c>
      <c r="K9" s="228" t="s">
        <v>215</v>
      </c>
      <c r="L9" s="196"/>
      <c r="M9" s="192" t="s">
        <v>82</v>
      </c>
      <c r="N9" s="196"/>
      <c r="O9" s="196"/>
    </row>
    <row r="10" spans="1:15" ht="24" customHeight="1" x14ac:dyDescent="0.2">
      <c r="A10" s="2"/>
      <c r="B10" s="401" t="s">
        <v>205</v>
      </c>
      <c r="C10" s="401"/>
      <c r="D10" s="204" t="s">
        <v>69</v>
      </c>
      <c r="E10" s="205"/>
      <c r="F10" s="205">
        <v>3000</v>
      </c>
      <c r="G10" s="205"/>
      <c r="H10" s="205"/>
      <c r="I10" s="205">
        <v>5000</v>
      </c>
      <c r="J10" s="205"/>
      <c r="K10" s="205"/>
      <c r="L10" s="196"/>
      <c r="M10" s="206">
        <f>SUM(E10:L10)</f>
        <v>8000</v>
      </c>
      <c r="N10" s="399" t="s">
        <v>359</v>
      </c>
      <c r="O10" s="406"/>
    </row>
    <row r="11" spans="1:15" ht="14.25" x14ac:dyDescent="0.2">
      <c r="A11" s="2"/>
      <c r="B11" s="196"/>
      <c r="C11" s="196"/>
      <c r="D11" s="224" t="s">
        <v>207</v>
      </c>
      <c r="E11" s="207">
        <f>E10/$M$10</f>
        <v>0</v>
      </c>
      <c r="F11" s="207">
        <f t="shared" ref="F11:K11" si="0">F10/$M$10</f>
        <v>0.375</v>
      </c>
      <c r="G11" s="207">
        <f t="shared" si="0"/>
        <v>0</v>
      </c>
      <c r="H11" s="207">
        <f t="shared" si="0"/>
        <v>0</v>
      </c>
      <c r="I11" s="207">
        <f t="shared" si="0"/>
        <v>0.625</v>
      </c>
      <c r="J11" s="207">
        <f t="shared" si="0"/>
        <v>0</v>
      </c>
      <c r="K11" s="207">
        <f t="shared" si="0"/>
        <v>0</v>
      </c>
      <c r="L11" s="196"/>
      <c r="M11" s="207">
        <f>SUM(E11:L11)</f>
        <v>1</v>
      </c>
      <c r="N11" s="196"/>
      <c r="O11" s="196"/>
    </row>
    <row r="12" spans="1:15" ht="14.25" x14ac:dyDescent="0.2">
      <c r="A12" s="2"/>
      <c r="B12" s="2"/>
      <c r="C12" s="2"/>
      <c r="D12" s="2"/>
      <c r="E12" s="93"/>
      <c r="F12" s="93"/>
      <c r="G12" s="93"/>
      <c r="H12" s="93"/>
      <c r="I12" s="93"/>
      <c r="J12" s="93"/>
      <c r="K12" s="93"/>
      <c r="L12" s="2"/>
      <c r="M12" s="2"/>
      <c r="N12" s="2"/>
      <c r="O12" s="2"/>
    </row>
    <row r="13" spans="1:15" ht="14.25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4.25" x14ac:dyDescent="0.2">
      <c r="A14" s="2"/>
      <c r="B14" s="209" t="s">
        <v>84</v>
      </c>
      <c r="C14" s="209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2"/>
      <c r="O14" s="2"/>
    </row>
    <row r="15" spans="1:15" ht="14.25" x14ac:dyDescent="0.2">
      <c r="A15" s="2"/>
      <c r="B15" s="210"/>
      <c r="C15" s="193" t="s">
        <v>209</v>
      </c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2"/>
      <c r="O15" s="2"/>
    </row>
    <row r="16" spans="1:15" ht="24" customHeight="1" x14ac:dyDescent="0.2">
      <c r="A16" s="2"/>
      <c r="B16" s="226">
        <v>1.1000000000000001</v>
      </c>
      <c r="C16" s="225" t="s">
        <v>228</v>
      </c>
      <c r="D16" s="191">
        <f>SUMPRODUCT($E$11:$L$11,E16:L16)</f>
        <v>23.125</v>
      </c>
      <c r="E16" s="194"/>
      <c r="F16" s="194">
        <v>20</v>
      </c>
      <c r="G16" s="194"/>
      <c r="H16" s="194"/>
      <c r="I16" s="194">
        <v>25</v>
      </c>
      <c r="J16" s="194"/>
      <c r="K16" s="194"/>
      <c r="L16" s="399" t="s">
        <v>351</v>
      </c>
      <c r="M16" s="403"/>
      <c r="N16" s="403"/>
      <c r="O16" s="403"/>
    </row>
    <row r="17" spans="1:15" ht="24" x14ac:dyDescent="0.2">
      <c r="A17" s="2"/>
      <c r="B17" s="226" t="s">
        <v>1</v>
      </c>
      <c r="C17" s="225" t="s">
        <v>229</v>
      </c>
      <c r="D17" s="404" t="s">
        <v>358</v>
      </c>
      <c r="E17" s="403"/>
      <c r="F17" s="403"/>
      <c r="G17" s="403"/>
      <c r="H17" s="403"/>
      <c r="I17" s="403"/>
      <c r="J17" s="403"/>
      <c r="K17" s="403"/>
      <c r="L17" s="403"/>
      <c r="M17" s="403"/>
      <c r="N17" s="403"/>
      <c r="O17" s="403"/>
    </row>
    <row r="18" spans="1:15" ht="15" x14ac:dyDescent="0.2">
      <c r="A18" s="2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2"/>
      <c r="M18" s="101"/>
      <c r="N18" s="101"/>
      <c r="O18" s="101"/>
    </row>
    <row r="19" spans="1:15" ht="14.25" x14ac:dyDescent="0.2">
      <c r="A19" s="2"/>
      <c r="B19" s="2"/>
      <c r="C19" s="214" t="s">
        <v>219</v>
      </c>
      <c r="D19" s="197"/>
      <c r="E19" s="197"/>
      <c r="F19" s="197"/>
      <c r="G19" s="198"/>
      <c r="H19" s="197"/>
      <c r="I19" s="2"/>
      <c r="J19" s="2"/>
      <c r="K19" s="2"/>
      <c r="L19" s="2"/>
      <c r="M19" s="2"/>
      <c r="N19" s="2"/>
      <c r="O19" s="2"/>
    </row>
    <row r="20" spans="1:15" ht="14.25" x14ac:dyDescent="0.2">
      <c r="A20" s="2"/>
      <c r="B20" s="2"/>
      <c r="C20" s="199"/>
      <c r="D20" s="238" t="s">
        <v>206</v>
      </c>
      <c r="E20" s="218" t="s">
        <v>221</v>
      </c>
      <c r="F20" s="218" t="s">
        <v>222</v>
      </c>
      <c r="G20" s="218" t="s">
        <v>223</v>
      </c>
      <c r="H20" s="218" t="s">
        <v>224</v>
      </c>
      <c r="I20" s="218" t="s">
        <v>220</v>
      </c>
      <c r="J20" s="2"/>
      <c r="K20" s="2"/>
      <c r="L20" s="2"/>
      <c r="M20" s="2"/>
      <c r="N20" s="2"/>
      <c r="O20" s="2"/>
    </row>
    <row r="21" spans="1:15" ht="14.25" x14ac:dyDescent="0.2">
      <c r="A21" s="2"/>
      <c r="B21" s="2"/>
      <c r="C21" s="192" t="s">
        <v>211</v>
      </c>
      <c r="D21" s="229">
        <f>E11</f>
        <v>0</v>
      </c>
      <c r="E21" s="200">
        <v>1538</v>
      </c>
      <c r="F21" s="200">
        <v>2251</v>
      </c>
      <c r="G21" s="200">
        <v>3227</v>
      </c>
      <c r="H21" s="200">
        <v>4273</v>
      </c>
      <c r="I21" s="3"/>
      <c r="J21" s="2"/>
      <c r="K21" s="2"/>
      <c r="L21" s="2"/>
      <c r="M21" s="2"/>
      <c r="N21" s="2"/>
      <c r="O21" s="2"/>
    </row>
    <row r="22" spans="1:15" ht="14.25" x14ac:dyDescent="0.2">
      <c r="A22" s="2"/>
      <c r="B22" s="2"/>
      <c r="C22" s="192" t="s">
        <v>208</v>
      </c>
      <c r="D22" s="229">
        <f>F11</f>
        <v>0.375</v>
      </c>
      <c r="E22" s="200">
        <v>10505</v>
      </c>
      <c r="F22" s="200">
        <v>15682</v>
      </c>
      <c r="G22" s="200">
        <v>23969</v>
      </c>
      <c r="H22" s="200">
        <v>32591</v>
      </c>
      <c r="I22" s="3"/>
      <c r="J22" s="2"/>
      <c r="K22" s="2"/>
      <c r="L22" s="2"/>
      <c r="M22" s="2"/>
      <c r="N22" s="2"/>
      <c r="O22" s="2"/>
    </row>
    <row r="23" spans="1:15" ht="24" x14ac:dyDescent="0.2">
      <c r="A23" s="2"/>
      <c r="B23" s="2"/>
      <c r="C23" s="192" t="s">
        <v>210</v>
      </c>
      <c r="D23" s="229">
        <f>G11</f>
        <v>0</v>
      </c>
      <c r="E23" s="200">
        <v>6250</v>
      </c>
      <c r="F23" s="200">
        <v>7510</v>
      </c>
      <c r="G23" s="200">
        <v>8870</v>
      </c>
      <c r="H23" s="200">
        <v>10450</v>
      </c>
      <c r="I23" s="3"/>
      <c r="J23" s="2"/>
      <c r="K23" s="2"/>
      <c r="L23" s="2"/>
      <c r="M23" s="2"/>
      <c r="N23" s="2"/>
      <c r="O23" s="2"/>
    </row>
    <row r="24" spans="1:15" ht="24" x14ac:dyDescent="0.2">
      <c r="A24" s="2"/>
      <c r="B24" s="2"/>
      <c r="C24" s="192" t="s">
        <v>212</v>
      </c>
      <c r="D24" s="229">
        <f>H11</f>
        <v>0</v>
      </c>
      <c r="E24" s="200">
        <v>2312</v>
      </c>
      <c r="F24" s="200">
        <v>2729</v>
      </c>
      <c r="G24" s="200">
        <v>3551</v>
      </c>
      <c r="H24" s="200">
        <v>4262</v>
      </c>
      <c r="I24" s="3"/>
      <c r="J24" s="2"/>
      <c r="K24" s="2"/>
      <c r="L24" s="2"/>
      <c r="M24" s="2"/>
      <c r="N24" s="2"/>
      <c r="O24" s="2"/>
    </row>
    <row r="25" spans="1:15" ht="14.25" x14ac:dyDescent="0.2">
      <c r="A25" s="2"/>
      <c r="B25" s="2"/>
      <c r="C25" s="192" t="s">
        <v>213</v>
      </c>
      <c r="D25" s="229">
        <f>I11</f>
        <v>0.625</v>
      </c>
      <c r="E25" s="200">
        <v>10968</v>
      </c>
      <c r="F25" s="200">
        <v>12673</v>
      </c>
      <c r="G25" s="200">
        <v>15686</v>
      </c>
      <c r="H25" s="200">
        <v>17847</v>
      </c>
      <c r="I25" s="3"/>
      <c r="J25" s="2"/>
      <c r="K25" s="2"/>
      <c r="L25" s="2"/>
      <c r="M25" s="2"/>
      <c r="N25" s="2"/>
      <c r="O25" s="2"/>
    </row>
    <row r="26" spans="1:15" ht="14.25" x14ac:dyDescent="0.2">
      <c r="A26" s="2"/>
      <c r="B26" s="2"/>
      <c r="C26" s="192" t="s">
        <v>214</v>
      </c>
      <c r="D26" s="229">
        <f>J11</f>
        <v>0</v>
      </c>
      <c r="E26" s="200">
        <v>1168</v>
      </c>
      <c r="F26" s="200">
        <v>1506</v>
      </c>
      <c r="G26" s="200">
        <v>1920</v>
      </c>
      <c r="H26" s="200">
        <v>2503</v>
      </c>
      <c r="I26" s="3"/>
      <c r="J26" s="2"/>
      <c r="K26" s="2"/>
      <c r="L26" s="2"/>
      <c r="M26" s="2"/>
      <c r="N26" s="2"/>
      <c r="O26" s="2"/>
    </row>
    <row r="27" spans="1:15" ht="24.75" thickBot="1" x14ac:dyDescent="0.25">
      <c r="A27" s="2"/>
      <c r="B27" s="2"/>
      <c r="C27" s="192" t="s">
        <v>215</v>
      </c>
      <c r="D27" s="230">
        <f>K11</f>
        <v>0</v>
      </c>
      <c r="E27" s="231">
        <v>1538</v>
      </c>
      <c r="F27" s="231">
        <v>2251</v>
      </c>
      <c r="G27" s="231">
        <v>3227</v>
      </c>
      <c r="H27" s="231">
        <v>4273</v>
      </c>
      <c r="I27" s="3"/>
      <c r="J27" s="2"/>
      <c r="K27" s="2"/>
      <c r="L27" s="2"/>
      <c r="M27" s="2"/>
      <c r="N27" s="2"/>
      <c r="O27" s="2"/>
    </row>
    <row r="28" spans="1:15" ht="24" customHeight="1" thickBot="1" x14ac:dyDescent="0.25">
      <c r="A28" s="2"/>
      <c r="B28" s="2"/>
      <c r="C28" s="232" t="s">
        <v>425</v>
      </c>
      <c r="D28" s="233"/>
      <c r="E28" s="233">
        <f>SUMPRODUCT($D$21:$D$27,E21:E27)</f>
        <v>10794.375</v>
      </c>
      <c r="F28" s="233">
        <f>SUMPRODUCT($D$21:$D$27,F21:F27)</f>
        <v>13801.375</v>
      </c>
      <c r="G28" s="233">
        <f>SUMPRODUCT($D$21:$D$27,G21:G27)</f>
        <v>18792.125</v>
      </c>
      <c r="H28" s="234">
        <f>SUMPRODUCT($D$21:$D$27,H21:H27)</f>
        <v>23376</v>
      </c>
      <c r="I28" s="239">
        <v>22500</v>
      </c>
      <c r="J28" s="405" t="s">
        <v>360</v>
      </c>
      <c r="K28" s="403"/>
      <c r="L28" s="403"/>
      <c r="M28" s="403"/>
      <c r="N28" s="403"/>
      <c r="O28" s="403"/>
    </row>
    <row r="29" spans="1:15" ht="14.2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4.25" x14ac:dyDescent="0.2">
      <c r="A30" s="2"/>
      <c r="B30" s="221" t="s">
        <v>230</v>
      </c>
      <c r="C30" s="22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24.75" customHeight="1" x14ac:dyDescent="0.2">
      <c r="A31" s="2"/>
      <c r="B31" s="211" t="s">
        <v>6</v>
      </c>
      <c r="C31" s="212" t="s">
        <v>226</v>
      </c>
      <c r="D31" s="191">
        <f>SUMPRODUCT($E$11:$L$11,E31:L31)</f>
        <v>0</v>
      </c>
      <c r="E31" s="194"/>
      <c r="F31" s="194"/>
      <c r="G31" s="194"/>
      <c r="H31" s="194"/>
      <c r="I31" s="194"/>
      <c r="J31" s="194"/>
      <c r="K31" s="194"/>
      <c r="L31" s="399" t="s">
        <v>361</v>
      </c>
      <c r="M31" s="403"/>
      <c r="N31" s="403"/>
      <c r="O31" s="403"/>
    </row>
    <row r="32" spans="1:15" ht="22.5" customHeight="1" x14ac:dyDescent="0.2">
      <c r="A32" s="2"/>
      <c r="B32" s="211">
        <v>2.2000000000000002</v>
      </c>
      <c r="C32" s="212" t="s">
        <v>227</v>
      </c>
      <c r="D32" s="404" t="s">
        <v>358</v>
      </c>
      <c r="E32" s="403"/>
      <c r="F32" s="403"/>
      <c r="G32" s="403"/>
      <c r="H32" s="403"/>
      <c r="I32" s="403"/>
      <c r="J32" s="403"/>
      <c r="K32" s="403"/>
      <c r="L32" s="403"/>
      <c r="M32" s="403"/>
      <c r="N32" s="403"/>
      <c r="O32" s="403"/>
    </row>
    <row r="33" spans="1:15" ht="14.25" x14ac:dyDescent="0.2">
      <c r="A33" s="2"/>
      <c r="B33" s="2"/>
      <c r="C33" s="2"/>
      <c r="D33" s="2"/>
      <c r="E33" s="9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4.25" x14ac:dyDescent="0.2">
      <c r="A34" s="2"/>
      <c r="B34" s="2"/>
      <c r="C34" s="214" t="s">
        <v>225</v>
      </c>
      <c r="D34" s="197"/>
      <c r="E34" s="197"/>
      <c r="F34" s="197"/>
      <c r="G34" s="198"/>
      <c r="H34" s="2"/>
      <c r="I34" s="2"/>
      <c r="J34" s="2"/>
      <c r="K34" s="2"/>
      <c r="L34" s="2"/>
      <c r="M34" s="2"/>
      <c r="N34" s="2"/>
      <c r="O34" s="2"/>
    </row>
    <row r="35" spans="1:15" ht="14.25" x14ac:dyDescent="0.2">
      <c r="A35" s="2"/>
      <c r="B35" s="2"/>
      <c r="C35" s="199"/>
      <c r="D35" s="238" t="str">
        <f>D20</f>
        <v>Composition</v>
      </c>
      <c r="E35" s="218" t="str">
        <f t="shared" ref="E35:I35" si="1">E20</f>
        <v>25% point</v>
      </c>
      <c r="F35" s="218" t="str">
        <f t="shared" si="1"/>
        <v>50% point</v>
      </c>
      <c r="G35" s="218" t="str">
        <f t="shared" si="1"/>
        <v>75% point</v>
      </c>
      <c r="H35" s="218" t="str">
        <f t="shared" si="1"/>
        <v>90% point</v>
      </c>
      <c r="I35" s="218" t="str">
        <f t="shared" si="1"/>
        <v>Subject</v>
      </c>
      <c r="J35" s="2"/>
      <c r="K35" s="2"/>
      <c r="L35" s="2"/>
      <c r="M35" s="2"/>
      <c r="N35" s="2"/>
      <c r="O35" s="2"/>
    </row>
    <row r="36" spans="1:15" ht="14.25" x14ac:dyDescent="0.2">
      <c r="A36" s="2"/>
      <c r="B36" s="2"/>
      <c r="C36" s="192" t="str">
        <f>C21</f>
        <v>(1) Retail Stores</v>
      </c>
      <c r="D36" s="236">
        <f>E11</f>
        <v>0</v>
      </c>
      <c r="E36" s="200">
        <v>404</v>
      </c>
      <c r="F36" s="200">
        <v>1102</v>
      </c>
      <c r="G36" s="200">
        <v>1731</v>
      </c>
      <c r="H36" s="200">
        <v>3089</v>
      </c>
      <c r="I36" s="2"/>
      <c r="J36" s="2"/>
      <c r="K36" s="2"/>
      <c r="L36" s="2"/>
      <c r="M36" s="2"/>
      <c r="N36" s="2"/>
      <c r="O36" s="2"/>
    </row>
    <row r="37" spans="1:15" ht="14.25" x14ac:dyDescent="0.2">
      <c r="A37" s="2"/>
      <c r="B37" s="2"/>
      <c r="C37" s="192" t="str">
        <f t="shared" ref="C37:C42" si="2">C22</f>
        <v>(2) Restaurants</v>
      </c>
      <c r="D37" s="236">
        <f>F11</f>
        <v>0.375</v>
      </c>
      <c r="E37" s="200">
        <v>14205</v>
      </c>
      <c r="F37" s="200">
        <v>21053</v>
      </c>
      <c r="G37" s="200">
        <v>30404</v>
      </c>
      <c r="H37" s="200">
        <v>36641</v>
      </c>
      <c r="I37" s="2"/>
      <c r="J37" s="2"/>
      <c r="K37" s="2"/>
      <c r="L37" s="2"/>
      <c r="M37" s="2"/>
      <c r="N37" s="2"/>
      <c r="O37" s="2"/>
    </row>
    <row r="38" spans="1:15" ht="24" x14ac:dyDescent="0.2">
      <c r="A38" s="2"/>
      <c r="B38" s="2"/>
      <c r="C38" s="192" t="str">
        <f t="shared" si="2"/>
        <v>(3) Department stores/ Supermarkets (by scale)</v>
      </c>
      <c r="D38" s="236">
        <f>G11</f>
        <v>0</v>
      </c>
      <c r="E38" s="200">
        <v>1267</v>
      </c>
      <c r="F38" s="200">
        <v>1901</v>
      </c>
      <c r="G38" s="200">
        <v>2780</v>
      </c>
      <c r="H38" s="200">
        <v>3800</v>
      </c>
      <c r="I38" s="2"/>
      <c r="J38" s="2"/>
      <c r="K38" s="2"/>
      <c r="L38" s="2"/>
      <c r="M38" s="2"/>
      <c r="N38" s="2"/>
      <c r="O38" s="2"/>
    </row>
    <row r="39" spans="1:15" ht="24" x14ac:dyDescent="0.2">
      <c r="A39" s="2"/>
      <c r="B39" s="2"/>
      <c r="C39" s="192" t="str">
        <f t="shared" si="2"/>
        <v>(4) Home electronics mass retailers</v>
      </c>
      <c r="D39" s="236">
        <f>H11</f>
        <v>0</v>
      </c>
      <c r="E39" s="200">
        <v>404</v>
      </c>
      <c r="F39" s="200">
        <v>1102</v>
      </c>
      <c r="G39" s="200">
        <v>1731</v>
      </c>
      <c r="H39" s="200">
        <v>3089</v>
      </c>
      <c r="I39" s="2"/>
      <c r="J39" s="2"/>
      <c r="K39" s="2"/>
      <c r="L39" s="2"/>
      <c r="M39" s="2"/>
      <c r="N39" s="2"/>
      <c r="O39" s="2"/>
    </row>
    <row r="40" spans="1:15" ht="14.25" x14ac:dyDescent="0.2">
      <c r="A40" s="2"/>
      <c r="B40" s="2"/>
      <c r="C40" s="192" t="str">
        <f t="shared" si="2"/>
        <v>(5) Convenience Stores</v>
      </c>
      <c r="D40" s="236">
        <f>I11</f>
        <v>0.625</v>
      </c>
      <c r="E40" s="200">
        <v>2000</v>
      </c>
      <c r="F40" s="200">
        <v>2700</v>
      </c>
      <c r="G40" s="200">
        <v>3750</v>
      </c>
      <c r="H40" s="200">
        <v>5000</v>
      </c>
      <c r="I40" s="2"/>
      <c r="J40" s="2"/>
      <c r="K40" s="2"/>
      <c r="L40" s="2"/>
      <c r="M40" s="2"/>
      <c r="N40" s="2"/>
      <c r="O40" s="2"/>
    </row>
    <row r="41" spans="1:15" ht="14.25" x14ac:dyDescent="0.2">
      <c r="A41" s="2"/>
      <c r="B41" s="2"/>
      <c r="C41" s="192" t="str">
        <f t="shared" si="2"/>
        <v>(6) Office area of stores</v>
      </c>
      <c r="D41" s="236">
        <f>J11</f>
        <v>0</v>
      </c>
      <c r="E41" s="200">
        <v>490</v>
      </c>
      <c r="F41" s="200">
        <v>693</v>
      </c>
      <c r="G41" s="200">
        <v>975</v>
      </c>
      <c r="H41" s="200">
        <v>1293</v>
      </c>
      <c r="I41" s="2"/>
      <c r="J41" s="2"/>
      <c r="K41" s="2"/>
      <c r="L41" s="2"/>
      <c r="M41" s="2"/>
      <c r="N41" s="2"/>
      <c r="O41" s="2"/>
    </row>
    <row r="42" spans="1:15" ht="24.75" thickBot="1" x14ac:dyDescent="0.25">
      <c r="A42" s="2"/>
      <c r="B42" s="2"/>
      <c r="C42" s="192" t="str">
        <f t="shared" si="2"/>
        <v>(7) Others (deemed equivalent to retail stores)</v>
      </c>
      <c r="D42" s="237">
        <f>K11</f>
        <v>0</v>
      </c>
      <c r="E42" s="200">
        <v>404</v>
      </c>
      <c r="F42" s="200">
        <v>1102</v>
      </c>
      <c r="G42" s="200">
        <v>1731</v>
      </c>
      <c r="H42" s="200">
        <v>3089</v>
      </c>
      <c r="I42" s="2"/>
      <c r="J42" s="2"/>
      <c r="K42" s="2"/>
      <c r="L42" s="2"/>
      <c r="M42" s="2"/>
      <c r="N42" s="2"/>
      <c r="O42" s="2"/>
    </row>
    <row r="43" spans="1:15" ht="24" customHeight="1" thickBot="1" x14ac:dyDescent="0.25">
      <c r="A43" s="2"/>
      <c r="B43" s="2"/>
      <c r="C43" s="232" t="str">
        <f>C28</f>
        <v>Subject store (except car parks)</v>
      </c>
      <c r="D43" s="233"/>
      <c r="E43" s="233">
        <f>SUMPRODUCT($D$21:$D$27,E36:E42)</f>
        <v>6576.875</v>
      </c>
      <c r="F43" s="233">
        <f>SUMPRODUCT($D$21:$D$27,F36:F42)</f>
        <v>9582.375</v>
      </c>
      <c r="G43" s="233">
        <f>SUMPRODUCT($D$21:$D$27,G36:G42)</f>
        <v>13745.25</v>
      </c>
      <c r="H43" s="234">
        <f>SUMPRODUCT($D$21:$D$27,H36:H42)</f>
        <v>16865.375</v>
      </c>
      <c r="I43" s="235"/>
      <c r="J43" s="405" t="s">
        <v>363</v>
      </c>
      <c r="K43" s="403"/>
      <c r="L43" s="403"/>
      <c r="M43" s="403"/>
      <c r="N43" s="403"/>
      <c r="O43" s="403"/>
    </row>
    <row r="44" spans="1:15" ht="14.25" x14ac:dyDescent="0.2">
      <c r="A44" s="2"/>
      <c r="B44" s="2"/>
      <c r="C44" s="2"/>
      <c r="D44" s="2"/>
      <c r="E44" s="9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4.25" x14ac:dyDescent="0.2">
      <c r="A45" s="2"/>
      <c r="B45" s="221" t="s">
        <v>231</v>
      </c>
      <c r="C45" s="221"/>
      <c r="D45" s="2"/>
      <c r="E45" s="2"/>
      <c r="F45" s="9"/>
      <c r="G45" s="25"/>
      <c r="H45" s="2"/>
      <c r="I45" s="2"/>
      <c r="J45" s="2"/>
      <c r="K45" s="2"/>
      <c r="L45" s="2"/>
      <c r="M45" s="2"/>
      <c r="N45" s="2"/>
      <c r="O45" s="2"/>
    </row>
    <row r="46" spans="1:15" ht="14.25" x14ac:dyDescent="0.2">
      <c r="A46" s="2"/>
      <c r="B46" s="211" t="s">
        <v>18</v>
      </c>
      <c r="C46" s="212" t="s">
        <v>170</v>
      </c>
      <c r="D46" s="191">
        <f>D47*2/3+D48*1/3</f>
        <v>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24.75" customHeight="1" x14ac:dyDescent="0.2">
      <c r="A47" s="2"/>
      <c r="B47" s="64" t="s">
        <v>123</v>
      </c>
      <c r="C47" s="222" t="s">
        <v>232</v>
      </c>
      <c r="D47" s="191">
        <f>SUMPRODUCT($E$11:$L$11,E47:L47)</f>
        <v>0</v>
      </c>
      <c r="E47" s="194"/>
      <c r="F47" s="194"/>
      <c r="G47" s="194"/>
      <c r="H47" s="194"/>
      <c r="I47" s="194"/>
      <c r="J47" s="194"/>
      <c r="K47" s="194"/>
      <c r="L47" s="399" t="s">
        <v>361</v>
      </c>
      <c r="M47" s="403"/>
      <c r="N47" s="403"/>
      <c r="O47" s="403"/>
    </row>
    <row r="48" spans="1:15" ht="14.25" x14ac:dyDescent="0.2">
      <c r="A48" s="2"/>
      <c r="B48" s="64" t="s">
        <v>124</v>
      </c>
      <c r="C48" s="222" t="s">
        <v>233</v>
      </c>
      <c r="D48" s="194"/>
      <c r="E48" s="223" t="s">
        <v>364</v>
      </c>
      <c r="F48" s="2"/>
      <c r="G48" s="2"/>
      <c r="H48" s="2"/>
      <c r="I48" s="2"/>
      <c r="J48" s="2"/>
      <c r="K48" s="2"/>
      <c r="L48" s="224"/>
      <c r="M48" s="224"/>
      <c r="N48" s="196"/>
      <c r="O48" s="196"/>
    </row>
    <row r="49" spans="1:15" ht="27.75" customHeight="1" x14ac:dyDescent="0.2">
      <c r="A49" s="2"/>
      <c r="B49" s="211" t="s">
        <v>19</v>
      </c>
      <c r="C49" s="227" t="s">
        <v>234</v>
      </c>
      <c r="D49" s="191">
        <f>SUMPRODUCT($E$11:$L$11,E49:L49)</f>
        <v>0</v>
      </c>
      <c r="E49" s="194"/>
      <c r="F49" s="194"/>
      <c r="G49" s="194"/>
      <c r="H49" s="194"/>
      <c r="I49" s="194"/>
      <c r="J49" s="194"/>
      <c r="K49" s="194"/>
      <c r="L49" s="399" t="s">
        <v>352</v>
      </c>
      <c r="M49" s="403"/>
      <c r="N49" s="403"/>
      <c r="O49" s="403"/>
    </row>
    <row r="50" spans="1:15" ht="24" x14ac:dyDescent="0.2">
      <c r="A50" s="2"/>
      <c r="B50" s="226" t="s">
        <v>20</v>
      </c>
      <c r="C50" s="227" t="s">
        <v>235</v>
      </c>
      <c r="D50" s="191">
        <f>SUMPRODUCT($E$11:$L$11,E50:L50)</f>
        <v>0</v>
      </c>
      <c r="E50" s="194"/>
      <c r="F50" s="194"/>
      <c r="G50" s="194"/>
      <c r="H50" s="194"/>
      <c r="I50" s="194"/>
      <c r="J50" s="194"/>
      <c r="K50" s="194"/>
      <c r="L50" s="399" t="s">
        <v>361</v>
      </c>
      <c r="M50" s="403"/>
      <c r="N50" s="403"/>
      <c r="O50" s="403"/>
    </row>
    <row r="51" spans="1:15" ht="14.2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4.2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</sheetData>
  <sheetProtection password="B119" sheet="1" objects="1" scenarios="1"/>
  <mergeCells count="11">
    <mergeCell ref="B10:C10"/>
    <mergeCell ref="N10:O10"/>
    <mergeCell ref="L16:O16"/>
    <mergeCell ref="L31:O31"/>
    <mergeCell ref="L47:O47"/>
    <mergeCell ref="L49:O49"/>
    <mergeCell ref="L50:O50"/>
    <mergeCell ref="D17:O17"/>
    <mergeCell ref="J28:O28"/>
    <mergeCell ref="D32:O32"/>
    <mergeCell ref="J43:O43"/>
  </mergeCells>
  <phoneticPr fontId="2"/>
  <conditionalFormatting sqref="E47:K47">
    <cfRule type="expression" dxfId="6" priority="8" stopIfTrue="1">
      <formula>E$10&gt;0</formula>
    </cfRule>
  </conditionalFormatting>
  <conditionalFormatting sqref="E31:K31">
    <cfRule type="expression" dxfId="5" priority="9" stopIfTrue="1">
      <formula>E$10&gt;0</formula>
    </cfRule>
  </conditionalFormatting>
  <conditionalFormatting sqref="E49:K50">
    <cfRule type="expression" dxfId="4" priority="7" stopIfTrue="1">
      <formula>E$10&gt;0</formula>
    </cfRule>
  </conditionalFormatting>
  <conditionalFormatting sqref="I28">
    <cfRule type="expression" dxfId="3" priority="6" stopIfTrue="1">
      <formula>I$10&gt;0</formula>
    </cfRule>
  </conditionalFormatting>
  <conditionalFormatting sqref="I43">
    <cfRule type="expression" dxfId="2" priority="3" stopIfTrue="1">
      <formula>I$10&gt;0</formula>
    </cfRule>
  </conditionalFormatting>
  <conditionalFormatting sqref="E16:K16">
    <cfRule type="expression" dxfId="1" priority="2" stopIfTrue="1">
      <formula>E$10&gt;0</formula>
    </cfRule>
  </conditionalFormatting>
  <conditionalFormatting sqref="D48">
    <cfRule type="expression" dxfId="0" priority="1" stopIfTrue="1">
      <formula>D$10&gt;0</formula>
    </cfRule>
  </conditionalFormatting>
  <pageMargins left="0.7" right="0.7" top="0.75" bottom="0.75" header="0.3" footer="0.3"/>
  <pageSetup paperSize="9" scale="65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Normal="100" zoomScaleSheetLayoutView="85" workbookViewId="0"/>
  </sheetViews>
  <sheetFormatPr defaultRowHeight="13.5" x14ac:dyDescent="0.15"/>
  <sheetData/>
  <sheetProtection password="B119" sheet="1" objects="1" scenarios="1"/>
  <phoneticPr fontId="2"/>
  <pageMargins left="0.78740157480314965" right="0.78740157480314965" top="0.98425196850393704" bottom="0.98425196850393704" header="0.51181102362204722" footer="0.51181102362204722"/>
  <pageSetup paperSize="9" scale="56" fitToHeight="0" orientation="portrait" r:id="rId1"/>
  <headerFooter alignWithMargins="0">
    <oddHeader>&amp;L&amp;F&amp;R&amp;A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Result_office</vt:lpstr>
      <vt:lpstr>Water calc._office</vt:lpstr>
      <vt:lpstr>Result_retail</vt:lpstr>
      <vt:lpstr>Water calc._retail</vt:lpstr>
      <vt:lpstr>Score calc._retail(1)</vt:lpstr>
      <vt:lpstr>Score calc._retail(2)</vt:lpstr>
      <vt:lpstr>Credit</vt:lpstr>
      <vt:lpstr>Credit!Print_Area</vt:lpstr>
      <vt:lpstr>Result_office!Print_Area</vt:lpstr>
      <vt:lpstr>Result_retail!Print_Area</vt:lpstr>
      <vt:lpstr>'Water calc._office'!Print_Area</vt:lpstr>
      <vt:lpstr>'Water calc._retail'!Print_Area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JSBC</dc:creator>
  <cp:lastModifiedBy>NobufusaYOSHIZAWA</cp:lastModifiedBy>
  <cp:lastPrinted>2015-08-25T10:39:14Z</cp:lastPrinted>
  <dcterms:created xsi:type="dcterms:W3CDTF">1997-01-08T22:48:59Z</dcterms:created>
  <dcterms:modified xsi:type="dcterms:W3CDTF">2015-08-28T08:46:07Z</dcterms:modified>
</cp:coreProperties>
</file>